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60" windowWidth="6780" windowHeight="4365" activeTab="0"/>
  </bookViews>
  <sheets>
    <sheet name="Overview" sheetId="1" r:id="rId1"/>
    <sheet name="401k Calculator" sheetId="2" r:id="rId2"/>
    <sheet name="Inv. Detail" sheetId="3" r:id="rId3"/>
    <sheet name="Solver" sheetId="4" state="hidden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djustments">'[2]Solver'!$S$8:$U$51</definedName>
    <definedName name="Adjustments2" localSheetId="0">OFFSET('[4]Graphs'!$K$8:$K$57,0,0,'[4]Graphs'!$J$5)</definedName>
    <definedName name="Adjustments2">OFFSET('[2]Graphs'!$K$8:$K$57,0,0,'[2]Graphs'!$J$5)</definedName>
    <definedName name="age" localSheetId="0">OFFSET('[4]Retirement Calc'!$B$80:$B$124,0,0,(COUNTIF('[4]Retirement Calc'!$D$80:$D$124,"&gt;0")+3))</definedName>
    <definedName name="Age">OFFSET('Inv. Detail'!$B$7:$B$45,0,0,'401k Calculator'!$F$14+1)</definedName>
    <definedName name="BBalance" localSheetId="0">OFFSET('[4]Graphs'!$R$8:$R$57,0,0,'[4]Graphs'!$Q$6)</definedName>
    <definedName name="BBalance">OFFSET('[2]Graphs'!$R$8:$R$57,0,0,'[2]Graphs'!$Q$6)</definedName>
    <definedName name="Beginning_Balance" localSheetId="0">OFFSET('Overview'!age,0,2,0)</definedName>
    <definedName name="Beginning_Balance">#N/A</definedName>
    <definedName name="BudgetPlan">'[2]Retirement Spend'!$D$14:$G$74</definedName>
    <definedName name="Cash">OFFSET('[5]Investment Detail &amp; Charts'!$S$7:$S$38,0,0,'[5]Investment Detail &amp; Charts'!$K$5)</definedName>
    <definedName name="Category1">'[1]Summary Report'!$G$33:$L$45</definedName>
    <definedName name="Contribution" localSheetId="0">OFFSET('[4]Graphs'!$S$8:$S$57,0,0,'[4]Graphs'!$Q$6)</definedName>
    <definedName name="Contribution">OFFSET('[2]Graphs'!$S$8:$S$57,0,0,'[2]Graphs'!$Q$6)</definedName>
    <definedName name="Contributions">OFFSET('[3]IRA Calc'!$B$35:$B$73,0,3,'[3]IRA Calc'!$F$9)</definedName>
    <definedName name="Contributions2">OFFSET('[3]IRA Calc'!$B$35:$B$73,0,8,'[3]IRA Calc'!$F$9)</definedName>
    <definedName name="Corporate_Bonds">OFFSET('[5]Investment Detail &amp; Charts'!$R$7:$R$38,0,0,'[5]Investment Detail &amp; Charts'!$K$5)</definedName>
    <definedName name="Distribution" localSheetId="0">OFFSET('[4]Graphs'!$O$8:$O$57,0,0,'[4]Graphs'!$J$5)</definedName>
    <definedName name="Distribution">OFFSET('[2]Graphs'!$O$8:$O$57,0,0,'[2]Graphs'!$J$5)</definedName>
    <definedName name="DistTax" localSheetId="0">OFFSET('[4]Solver'!$P$8:$P$51,0,0,'[4]Solver'!$Q$8)</definedName>
    <definedName name="DistTax">OFFSET('[2]Solver'!$P$8:$P$51,0,0,'[2]Solver'!$Q$8)</definedName>
    <definedName name="Foreign_Stock">OFFSET('[5]Investment Detail &amp; Charts'!$P$7:$P$38,0,0,'[5]Investment Detail &amp; Charts'!$K$5)</definedName>
    <definedName name="funds" localSheetId="0">OFFSET('Overview'!age,0,2,(COUNTIF('[4]Retirement Calc'!$D$80:$D$124,"&gt;0")+1))</definedName>
    <definedName name="funds">#N/A</definedName>
    <definedName name="Funds1" localSheetId="0">OFFSET('[3]IRA Calc'!$B$35:$B$73,0,2,'[3]IRA Calc'!$F$9+1)</definedName>
    <definedName name="Funds1">OFFSET('Inv. Detail'!$B$7:$B$45,0,2,'401k Calculator'!$F$14+1)</definedName>
    <definedName name="Funds2" localSheetId="0">OFFSET('[3]IRA Calc'!$B$35:$B$73,0,7,'[3]IRA Calc'!$F$9+1)</definedName>
    <definedName name="Funds2">OFFSET('Inv. Detail'!$B$7:$B$45,0,13,'401k Calculator'!$F$14+1)</definedName>
    <definedName name="Government_Bonds">OFFSET('[5]Investment Detail &amp; Charts'!$Q$7:$Q$38,0,0,'[5]Investment Detail &amp; Charts'!$K$5)</definedName>
    <definedName name="InflationCont">'[2]Retirement Calc'!$P$15:$R$55</definedName>
    <definedName name="InvestmentReturn">OFFSET('[5]Investment Detail &amp; Charts'!$I$7:$I$38,0,0,'[5]Investment Detail &amp; Charts'!$K$5)</definedName>
    <definedName name="Investments">'[2]Retirement Calc'!$B$24:$E$29</definedName>
    <definedName name="InvReturn" localSheetId="0">OFFSET('[4]Graphs'!$T$8:$T$57,0,0,'[4]Graphs'!$Q$6)</definedName>
    <definedName name="InvReturn">OFFSET('[2]Graphs'!$T$8:$T$57,0,0,'[2]Graphs'!$Q$6)</definedName>
    <definedName name="Large_Cap_Stocks">OFFSET('[5]Investment Detail &amp; Charts'!$N$7:$N$38,0,0,'[5]Investment Detail &amp; Charts'!$K$5)</definedName>
    <definedName name="Matching401k">'Inv. Detail'!$B$7:$D$44</definedName>
    <definedName name="Matching401kB">'Inv. Detail'!$A$7:$G$44</definedName>
    <definedName name="Month">'[1]Tracking'!$R$17:$V$28</definedName>
    <definedName name="NoMatching401k">'Inv. Detail'!$I$7:$K$44</definedName>
    <definedName name="NonDeductible">OFFSET('[3]IRA Calc'!$B$35:$B$73,0,11,'[3]IRA Calc'!$F$9)</definedName>
    <definedName name="Other">OFFSET('[5]Investment Detail &amp; Charts'!$T$7:$T$38,0,0,'[5]Investment Detail &amp; Charts'!$K$5)</definedName>
    <definedName name="Other1" localSheetId="0">OFFSET('[4]Inv. Detail'!$I$8:$I$47,0,0,'[4]Retirement Calc'!$E$13)</definedName>
    <definedName name="Other1">OFFSET('[2]Inv. Detail'!$I$8:$I$47,0,0,'[2]Retirement Calc'!$E$15)</definedName>
    <definedName name="Other2" localSheetId="0">OFFSET('[4]Inv. Detail'!$J$8:$J$47,0,0,'[4]Retirement Calc'!$E$13)</definedName>
    <definedName name="Other2">OFFSET('[2]Inv. Detail'!$J$8:$J$47,0,0,'[2]Retirement Calc'!$E$15)</definedName>
    <definedName name="PensionOther" localSheetId="0">OFFSET('[4]Graphs'!$N$8:$N$57,0,0,'[4]Graphs'!$J$5)</definedName>
    <definedName name="PensionOther">OFFSET('[2]Graphs'!$N$8:$N$57,0,0,'[2]Graphs'!$J$5)</definedName>
    <definedName name="PostRetire">'[2]Cash Flow'!$C$8:$O$57</definedName>
    <definedName name="PreRetire">'[2]Inv. Detail'!$C$8:$Z$47</definedName>
    <definedName name="RetireFunds">'[2]Cash Flow'!$A$8:$O$57</definedName>
    <definedName name="retirementage">OFFSET('[3]Cash Flow'!$C$7:$C$55,0,0,'[3]Retirement Calc'!$F$6-'[3]Retirement Calc'!$D$14+1)</definedName>
    <definedName name="retirementfunds">OFFSET('[3]Cash Flow'!$E$7:$E$55,0,0,'[3]Retirement Calc'!$F$6-'[3]Retirement Calc'!$D$14+1)</definedName>
    <definedName name="Savings" localSheetId="0">OFFSET('[4]Retirement Calc'!$O$12:$O$79,0,0,COUNTIF('[4]Retirement Calc'!$O$12:$O$89,"&gt;0"))</definedName>
    <definedName name="Savings">OFFSET('[2]Retirement Calc'!$O$14:$O$81,0,0,COUNTIF('[2]Retirement Calc'!$O$14:$O$91,"&gt;0"))</definedName>
    <definedName name="Small_Cap_Stocks">OFFSET('[5]Investment Detail &amp; Charts'!$O$7:$O$38,0,0,'[5]Investment Detail &amp; Charts'!$K$5)</definedName>
    <definedName name="Solver">'[2]Solver'!$A$8:$L$51</definedName>
    <definedName name="Solver1">'Solver'!$C$6:$I$49</definedName>
    <definedName name="Solver2">'[2]Solver'!$B$8:$N$51</definedName>
    <definedName name="Solvercell">IF('[4]Retirement Calc'!$H$8,'[4]Retirement Calc'!$F$13,'[4]Retirement Calc'!$G$17)</definedName>
    <definedName name="SS" localSheetId="0">OFFSET('[4]Graphs'!$L$8:$L$57,0,0,'[4]Graphs'!$J$5)</definedName>
    <definedName name="SS">OFFSET('[2]Graphs'!$L$8:$L$57,0,0,'[2]Graphs'!$J$5)</definedName>
    <definedName name="SSSpouse" localSheetId="0">OFFSET('[4]Graphs'!$M$8:$M$57,0,0,'[4]Graphs'!$J$5)</definedName>
    <definedName name="SSSpouse">OFFSET('[2]Graphs'!$M$8:$M$57,0,0,'[2]Graphs'!$J$5)</definedName>
    <definedName name="Summary">'[1]Summary Report'!$B$17:$D$23</definedName>
    <definedName name="TaxRates">'[2]Retirement Calc'!$T$14:$AC$18</definedName>
    <definedName name="TrackingExpense">'[1]Tracking'!$B$16:$P$89</definedName>
    <definedName name="TrackingExpenseB">'[1]Tracking'!$C$14:$O$86</definedName>
    <definedName name="TrackingGraph">OFFSET('[1]Graphs'!A1,0,0,'[1]Graphs'!$Y$9,13)</definedName>
    <definedName name="Working401k">OFFSET('[3]Retirement Calc'!$Q$13:$Q$41,0,0,'[3]Retirement Calc'!$D$15+1)</definedName>
    <definedName name="WorkingAge">OFFSET('[3]Retirement Calc'!$P$13:$P$41,0,0,'[3]Retirement Calc'!$D$15+1)</definedName>
    <definedName name="WorkingIRA">OFFSET('[3]Retirement Calc'!$R$13:$R$41,0,0,'[3]Retirement Calc'!$D$15+1)</definedName>
    <definedName name="WorkingOtherCont">OFFSET('[3]Retirement Calc'!$T$13:$T$41,0,0,'[3]Retirement Calc'!$D$15+1)</definedName>
    <definedName name="WorkingOtherInv">OFFSET('[3]Retirement Calc'!$U$13:$U$41,0,0,'[3]Retirement Calc'!$D$15+1)</definedName>
    <definedName name="WorkingRoth">OFFSET('[3]Retirement Calc'!$S$13:$S$41,0,0,'[3]Retirement Calc'!$D$15+1)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Greg Holahan</author>
  </authors>
  <commentList>
    <comment ref="G15" authorId="0">
      <text>
        <r>
          <rPr>
            <b/>
            <sz val="8"/>
            <color indexed="12"/>
            <rFont val="Tahoma"/>
            <family val="2"/>
          </rPr>
          <t>Comment</t>
        </r>
      </text>
    </comment>
  </commentList>
</comments>
</file>

<file path=xl/sharedStrings.xml><?xml version="1.0" encoding="utf-8"?>
<sst xmlns="http://schemas.openxmlformats.org/spreadsheetml/2006/main" count="113" uniqueCount="88">
  <si>
    <t>Current Age</t>
  </si>
  <si>
    <t>Retirement Age</t>
  </si>
  <si>
    <t>Years to Retirement</t>
  </si>
  <si>
    <t>% Annual Wage Raise</t>
  </si>
  <si>
    <t>Contribution</t>
  </si>
  <si>
    <t>Other</t>
  </si>
  <si>
    <t>Total</t>
  </si>
  <si>
    <t>401K Calculator</t>
  </si>
  <si>
    <t>Total 401K Contribution</t>
  </si>
  <si>
    <t>Large Cap Stocks</t>
  </si>
  <si>
    <t>Small Cap Stocks</t>
  </si>
  <si>
    <t>Large Cap Mutual Funds</t>
  </si>
  <si>
    <t>Small Cap Funds</t>
  </si>
  <si>
    <t>Index Funds</t>
  </si>
  <si>
    <t>Growth Funds</t>
  </si>
  <si>
    <t>Value Funds</t>
  </si>
  <si>
    <t>Corporate Bonds</t>
  </si>
  <si>
    <t>Government Bonds</t>
  </si>
  <si>
    <t>Money Market</t>
  </si>
  <si>
    <t>Age</t>
  </si>
  <si>
    <t>Invest. Yr</t>
  </si>
  <si>
    <t>Beginning Balance</t>
  </si>
  <si>
    <t>Annual Contribution</t>
  </si>
  <si>
    <t>Yr End Balance</t>
  </si>
  <si>
    <t>Employer Match (50%,100%, etc.)</t>
  </si>
  <si>
    <t>Employer Matches up to:</t>
  </si>
  <si>
    <t>401k Contribution Allocation</t>
  </si>
  <si>
    <t>Current Annual Wages</t>
  </si>
  <si>
    <t>Investment Detail - With Employer Matching</t>
  </si>
  <si>
    <t>Current 401k Savings</t>
  </si>
  <si>
    <t>Investment Detail - Without Employer Matching</t>
  </si>
  <si>
    <t>Employee Contribution (% of salary)</t>
  </si>
  <si>
    <t>RESULTS:</t>
  </si>
  <si>
    <t>Select boxes below to update</t>
  </si>
  <si>
    <t>Investment Detail</t>
  </si>
  <si>
    <t>Allocation %</t>
  </si>
  <si>
    <t>Investment Contribution</t>
  </si>
  <si>
    <t>Avg % Return</t>
  </si>
  <si>
    <t>Personal Information:</t>
  </si>
  <si>
    <t>Desired Investment Savings at Retirement</t>
  </si>
  <si>
    <t>Ending Balance</t>
  </si>
  <si>
    <t>Investment Return</t>
  </si>
  <si>
    <t>Payment 1</t>
  </si>
  <si>
    <t>IRR</t>
  </si>
  <si>
    <t>Payment 2</t>
  </si>
  <si>
    <t>Payment 3</t>
  </si>
  <si>
    <t>Inflation Calc</t>
  </si>
  <si>
    <t>Instructions</t>
  </si>
  <si>
    <t>Financial Calculators available at www.simpleplanning.com</t>
  </si>
  <si>
    <t>-</t>
  </si>
  <si>
    <t>Retirement Planner</t>
  </si>
  <si>
    <t>Investment Calculator</t>
  </si>
  <si>
    <t>Mortgage Calculator</t>
  </si>
  <si>
    <t>Budget Planner</t>
  </si>
  <si>
    <t>Tax Calculator</t>
  </si>
  <si>
    <t>Software License Agreement</t>
  </si>
  <si>
    <t xml:space="preserve">Simpleplannings.com grants usage of this financial planning "software" under the following </t>
  </si>
  <si>
    <t>terms and conditions:</t>
  </si>
  <si>
    <t>After the purchasing and downloading of this software from Simpleplanning.com, the purchaser</t>
  </si>
  <si>
    <t>is granted a "license" to use this product.</t>
  </si>
  <si>
    <t xml:space="preserve">The "licensee" may make copies of this product in an amount that does not exceed the number </t>
  </si>
  <si>
    <t>of licenses originally purchased from Simpleplanning.com, or for the purpose of creating a backup copy.</t>
  </si>
  <si>
    <t xml:space="preserve">This file or the software contained in this file shall not be transferred to a non-licensee without the written </t>
  </si>
  <si>
    <t>Limitation of Liability</t>
  </si>
  <si>
    <t xml:space="preserve">inaccurate assumptions, calculation errors, software, hardware, data and network failure and </t>
  </si>
  <si>
    <t>profit/savings losses as a result of using this software.</t>
  </si>
  <si>
    <t>Red marked boxes (                  ) provide additional comments when the mouse pointer is placed over the mark.</t>
  </si>
  <si>
    <t>cumulative savings throughout your working career.</t>
  </si>
  <si>
    <t>a</t>
  </si>
  <si>
    <t>consent from Simpleplanning.com.</t>
  </si>
  <si>
    <t xml:space="preserve">Simpleplanning.com will not be held liable for damages in the event of, but not limited to </t>
  </si>
  <si>
    <t>You may move from worksheet to worksheet by clicking on the dark blue buttons</t>
  </si>
  <si>
    <t xml:space="preserve"> in the upper right corner of each worksheet or the blue tabs at the bottom of each worksheet.</t>
  </si>
  <si>
    <r>
      <t>Instructions</t>
    </r>
    <r>
      <rPr>
        <sz val="9"/>
        <color indexed="8"/>
        <rFont val="Arial"/>
        <family val="2"/>
      </rPr>
      <t xml:space="preserve"> - In the "</t>
    </r>
    <r>
      <rPr>
        <b/>
        <sz val="9"/>
        <color indexed="18"/>
        <rFont val="Arial"/>
        <family val="2"/>
      </rPr>
      <t>Calculate:</t>
    </r>
    <r>
      <rPr>
        <sz val="9"/>
        <color indexed="8"/>
        <rFont val="Arial"/>
        <family val="2"/>
      </rPr>
      <t xml:space="preserve">" section to the right, choose the question that fits your needs, then enter your "Personal Information" in the section below using the light </t>
    </r>
    <r>
      <rPr>
        <b/>
        <sz val="9"/>
        <color indexed="24"/>
        <rFont val="Arial"/>
        <family val="2"/>
      </rPr>
      <t>blue</t>
    </r>
    <r>
      <rPr>
        <sz val="9"/>
        <color indexed="8"/>
        <rFont val="Arial"/>
        <family val="2"/>
      </rPr>
      <t xml:space="preserve"> scroll bars.  In the "401k Contribution Allocation" section, enter your Allocation %'s and Avg % Return for each investment in to the light </t>
    </r>
    <r>
      <rPr>
        <b/>
        <sz val="9"/>
        <color indexed="24"/>
        <rFont val="Arial"/>
        <family val="2"/>
      </rPr>
      <t>blue</t>
    </r>
    <r>
      <rPr>
        <sz val="9"/>
        <color indexed="8"/>
        <rFont val="Arial"/>
        <family val="2"/>
      </rPr>
      <t xml:space="preserve"> shaded boxes.  Results are calculated to the right in </t>
    </r>
    <r>
      <rPr>
        <b/>
        <sz val="9"/>
        <color indexed="10"/>
        <rFont val="Arial"/>
        <family val="2"/>
      </rPr>
      <t>red</t>
    </r>
    <r>
      <rPr>
        <sz val="9"/>
        <color indexed="8"/>
        <rFont val="Arial"/>
        <family val="2"/>
      </rPr>
      <t xml:space="preserve"> above the bar graph.</t>
    </r>
  </si>
  <si>
    <r>
      <t>The "</t>
    </r>
    <r>
      <rPr>
        <b/>
        <sz val="10"/>
        <rFont val="Arial"/>
        <family val="2"/>
      </rPr>
      <t>Investment Detail</t>
    </r>
    <r>
      <rPr>
        <sz val="10"/>
        <rFont val="Arial"/>
        <family val="2"/>
      </rPr>
      <t>" worksheet illustrates your annual contributions, investment return and</t>
    </r>
  </si>
  <si>
    <r>
      <t>1.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Calculate: </t>
    </r>
    <r>
      <rPr>
        <sz val="10"/>
        <rFont val="Arial"/>
        <family val="2"/>
      </rPr>
      <t xml:space="preserve">Through a series of financial calculations, the 401k Calculator determines: </t>
    </r>
  </si>
  <si>
    <t>How much your investment will be worth at the age of retirement</t>
  </si>
  <si>
    <t>The age at which your investment goal will be met</t>
  </si>
  <si>
    <r>
      <t>2.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Personal Information: </t>
    </r>
    <r>
      <rPr>
        <sz val="10"/>
        <rFont val="Arial"/>
        <family val="2"/>
      </rPr>
      <t>Enter age, desired retirement age, current salary and 401k information using</t>
    </r>
  </si>
  <si>
    <t>the light blue scroll bars</t>
  </si>
  <si>
    <t xml:space="preserve">  test</t>
  </si>
  <si>
    <r>
      <t>3.  401k Contribution Allocation:</t>
    </r>
    <r>
      <rPr>
        <sz val="10"/>
        <rFont val="Arial"/>
        <family val="2"/>
      </rPr>
      <t xml:space="preserve"> enter your Allocation %'s and Avg % Return for each investment into</t>
    </r>
  </si>
  <si>
    <t xml:space="preserve"> the light blue shaded boxes.</t>
  </si>
  <si>
    <t>401k Calculator</t>
  </si>
  <si>
    <t>401k Calculator Overview</t>
  </si>
  <si>
    <t>Use your mouse or arrow keys to move to the next input box.</t>
  </si>
  <si>
    <t>Be conservative with your assumptions- assuming aggressive scenarios will generate improbable answers.</t>
  </si>
  <si>
    <t>Whether you're investing enough today to meet your investment goal (Annual Contribution calculation)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</si>
</sst>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_(&quot;$&quot;* #,##0.000_);_(&quot;$&quot;* \(#,##0.000\);_(&quot;$&quot;* &quot;-&quot;??_);_(@_)"/>
    <numFmt numFmtId="168" formatCode="0.0"/>
    <numFmt numFmtId="169" formatCode="&quot;$&quot;#,##0.0_);[Red]\(&quot;$&quot;#,##0.0\)"/>
    <numFmt numFmtId="170" formatCode="&quot;$&quot;#,##0.0"/>
    <numFmt numFmtId="171" formatCode="&quot;$&quot;#,##0.00"/>
    <numFmt numFmtId="172" formatCode="0.0000"/>
    <numFmt numFmtId="173" formatCode="0.00000"/>
    <numFmt numFmtId="174" formatCode="0.000000"/>
    <numFmt numFmtId="175" formatCode="_(* #,##0.0_);_(* \(#,##0.0\);_(* &quot;-&quot;??_);_(@_)"/>
    <numFmt numFmtId="176" formatCode="_(* #,##0_);_(* \(#,##0\);_(* &quot;-&quot;??_);_(@_)"/>
    <numFmt numFmtId="177" formatCode="_(&quot;$&quot;* #,##0.0_);_(&quot;$&quot;* \(#,##0.0\);_(&quot;$&quot;* &quot;-&quot;??_);_(@_)"/>
    <numFmt numFmtId="178" formatCode="_(* #,##0.0_);_(* \(#,##0.0\);_(* &quot;-&quot;?_);_(@_)"/>
    <numFmt numFmtId="179" formatCode="0;[Red]0"/>
    <numFmt numFmtId="180" formatCode="_(* #,##0.000_);_(* \(#,##0.000\);_(* &quot;-&quot;???_);_(@_)"/>
    <numFmt numFmtId="181" formatCode="0.000%"/>
    <numFmt numFmtId="182" formatCode="_(* #,##0.000000_);_(* \(#,##0.000000\);_(* &quot;-&quot;????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0.0000%"/>
    <numFmt numFmtId="186" formatCode="0.00000%"/>
    <numFmt numFmtId="187" formatCode="0.0000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_);_(* \(#,##0.00000\);_(* &quot;-&quot;?????_);_(@_)"/>
    <numFmt numFmtId="192" formatCode="_(* #,##0.0000_);_(* \(#,##0.0000\);_(* &quot;-&quot;????_);_(@_)"/>
    <numFmt numFmtId="193" formatCode="0.000"/>
    <numFmt numFmtId="194" formatCode="_(* #,##0.000000000_);_(* \(#,##0.000000000\);_(* &quot;-&quot;?????????_);_(@_)"/>
    <numFmt numFmtId="195" formatCode="_(* #,##0.0000000_);_(* \(#,##0.0000000\);_(* &quot;-&quot;???????_);_(@_)"/>
    <numFmt numFmtId="196" formatCode="_(* #,##0.000000_);_(* \(#,##0.000000\);_(* &quot;-&quot;??_);_(@_)"/>
    <numFmt numFmtId="197" formatCode="0.000000%"/>
    <numFmt numFmtId="198" formatCode="&quot;$&quot;#,##0.000000_);[Red]\(&quot;$&quot;#,##0.000000\)"/>
    <numFmt numFmtId="199" formatCode="&quot;$&quot;#,##0.0000_);[Red]\(&quot;$&quot;#,##0.0000\)"/>
    <numFmt numFmtId="200" formatCode="&quot;$&quot;#,##0.000_);[Red]\(&quot;$&quot;#,##0.000\)"/>
    <numFmt numFmtId="201" formatCode="_(* #,##0.0000000000000_);_(* \(#,##0.0000000000000\);_(* &quot;-&quot;?????????????_);_(@_)"/>
    <numFmt numFmtId="202" formatCode="_(* #,##0.00000000000000_);_(* \(#,##0.00000000000000\);_(* &quot;-&quot;??????????????_);_(@_)"/>
    <numFmt numFmtId="203" formatCode="_(* #,##0.00000000000_);_(* \(#,##0.00000000000\);_(* &quot;-&quot;???????????_);_(@_)"/>
    <numFmt numFmtId="204" formatCode="&quot;$&quot;#,##0.000000000000000_);[Red]\(&quot;$&quot;#,##0.0000000000000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_);[Red]\(#,##0.0\)"/>
    <numFmt numFmtId="210" formatCode="0.0000000%"/>
    <numFmt numFmtId="211" formatCode="0.00000000%"/>
    <numFmt numFmtId="212" formatCode="0.00000000"/>
    <numFmt numFmtId="213" formatCode="0.000000000"/>
    <numFmt numFmtId="214" formatCode="0.0000000000"/>
    <numFmt numFmtId="215" formatCode="&quot;$&quot;#,##0.00000_);[Red]\(&quot;$&quot;#,##0.00000\)"/>
    <numFmt numFmtId="216" formatCode="&quot;$&quot;#,##0.0000000_);[Red]\(&quot;$&quot;#,##0.0000000\)"/>
    <numFmt numFmtId="217" formatCode="#,##0.0"/>
    <numFmt numFmtId="218" formatCode="&quot;$&quot;#,##0.0_);\(&quot;$&quot;#,##0.0\)"/>
    <numFmt numFmtId="219" formatCode="&quot;$&quot;#,##0.0000000_);\(&quot;$&quot;#,##0.0000000\)"/>
    <numFmt numFmtId="220" formatCode="&quot;$&quot;#,##0.00000000_);\(&quot;$&quot;#,##0.00000000\)"/>
    <numFmt numFmtId="221" formatCode="&quot;$&quot;#,##0.000000000_);\(&quot;$&quot;#,##0.000000000\)"/>
    <numFmt numFmtId="222" formatCode="[$-409]dddd\,\ mmmm\ dd\,\ yyyy"/>
    <numFmt numFmtId="223" formatCode="[$-409]mmmm\ d\,\ yyyy;@"/>
    <numFmt numFmtId="224" formatCode="[$-409]mmm\-yy;@"/>
    <numFmt numFmtId="225" formatCode="[$-409]h:mm:ss\ AM/PM"/>
    <numFmt numFmtId="226" formatCode="00000"/>
    <numFmt numFmtId="227" formatCode="&quot;$&quot;#,##0.00000_);\(&quot;$&quot;#,##0.00000\)"/>
  </numFmts>
  <fonts count="49">
    <font>
      <sz val="10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color indexed="31"/>
      <name val="Arial"/>
      <family val="2"/>
    </font>
    <font>
      <sz val="9"/>
      <color indexed="22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Microsoft Sans Serif"/>
      <family val="2"/>
    </font>
    <font>
      <b/>
      <sz val="14"/>
      <color indexed="9"/>
      <name val="Microsoft Sans Serif"/>
      <family val="2"/>
    </font>
    <font>
      <b/>
      <sz val="12"/>
      <color indexed="9"/>
      <name val="Microsoft Sans Serif"/>
      <family val="2"/>
    </font>
    <font>
      <b/>
      <sz val="9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u val="single"/>
      <sz val="9"/>
      <color indexed="62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Tahoma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62"/>
      <name val="Arial"/>
      <family val="2"/>
    </font>
    <font>
      <sz val="8"/>
      <color indexed="22"/>
      <name val="Arial"/>
      <family val="2"/>
    </font>
    <font>
      <i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24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b/>
      <sz val="9"/>
      <color indexed="18"/>
      <name val="Arial"/>
      <family val="2"/>
    </font>
    <font>
      <b/>
      <sz val="10"/>
      <color indexed="62"/>
      <name val="Wingdings 3"/>
      <family val="1"/>
    </font>
    <font>
      <b/>
      <sz val="11"/>
      <name val="Tahoma"/>
      <family val="2"/>
    </font>
    <font>
      <sz val="11"/>
      <color indexed="12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Arial"/>
      <family val="2"/>
    </font>
    <font>
      <sz val="9"/>
      <color indexed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4"/>
      </left>
      <right style="medium"/>
      <top style="medium">
        <color indexed="24"/>
      </top>
      <bottom style="medium">
        <color indexed="2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Continuous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9" fontId="9" fillId="2" borderId="0" xfId="21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9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/>
      <protection hidden="1"/>
    </xf>
    <xf numFmtId="9" fontId="0" fillId="2" borderId="0" xfId="21" applyFont="1" applyFill="1" applyAlignment="1" applyProtection="1">
      <alignment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9" fontId="4" fillId="0" borderId="6" xfId="0" applyNumberFormat="1" applyFont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165" fontId="1" fillId="0" borderId="0" xfId="17" applyNumberFormat="1" applyFont="1" applyBorder="1" applyAlignment="1" applyProtection="1">
      <alignment horizontal="right" vertical="center"/>
      <protection hidden="1"/>
    </xf>
    <xf numFmtId="165" fontId="3" fillId="0" borderId="0" xfId="17" applyNumberFormat="1" applyFont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right" vertical="center" indent="1"/>
      <protection locked="0"/>
    </xf>
    <xf numFmtId="0" fontId="19" fillId="0" borderId="0" xfId="0" applyFon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Border="1" applyAlignment="1" applyProtection="1">
      <alignment horizontal="right" vertical="center" indent="1"/>
      <protection hidden="1"/>
    </xf>
    <xf numFmtId="5" fontId="16" fillId="0" borderId="0" xfId="17" applyNumberFormat="1" applyFont="1" applyFill="1" applyBorder="1" applyAlignment="1" applyProtection="1">
      <alignment horizontal="right" vertical="center" indent="1"/>
      <protection locked="0"/>
    </xf>
    <xf numFmtId="0" fontId="23" fillId="0" borderId="0" xfId="0" applyFont="1" applyFill="1" applyBorder="1" applyAlignment="1" applyProtection="1">
      <alignment horizontal="left" vertical="center"/>
      <protection hidden="1"/>
    </xf>
    <xf numFmtId="6" fontId="24" fillId="0" borderId="0" xfId="15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horizontal="centerContinuous" vertical="center"/>
      <protection hidden="1"/>
    </xf>
    <xf numFmtId="5" fontId="24" fillId="0" borderId="0" xfId="15" applyNumberFormat="1" applyFont="1" applyFill="1" applyBorder="1" applyAlignment="1" applyProtection="1">
      <alignment horizontal="center" vertical="center"/>
      <protection hidden="1"/>
    </xf>
    <xf numFmtId="5" fontId="24" fillId="0" borderId="0" xfId="17" applyNumberFormat="1" applyFont="1" applyBorder="1" applyAlignment="1" applyProtection="1">
      <alignment horizontal="center"/>
      <protection hidden="1"/>
    </xf>
    <xf numFmtId="0" fontId="27" fillId="2" borderId="0" xfId="0" applyFont="1" applyFill="1" applyAlignment="1" applyProtection="1">
      <alignment horizontal="centerContinuous"/>
      <protection hidden="1"/>
    </xf>
    <xf numFmtId="0" fontId="28" fillId="0" borderId="8" xfId="0" applyFont="1" applyFill="1" applyBorder="1" applyAlignment="1" applyProtection="1">
      <alignment vertical="center"/>
      <protection hidden="1"/>
    </xf>
    <xf numFmtId="0" fontId="28" fillId="0" borderId="9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6" fontId="29" fillId="2" borderId="0" xfId="0" applyNumberFormat="1" applyFont="1" applyFill="1" applyAlignment="1" applyProtection="1">
      <alignment/>
      <protection hidden="1"/>
    </xf>
    <xf numFmtId="6" fontId="24" fillId="0" borderId="0" xfId="15" applyNumberFormat="1" applyFont="1" applyFill="1" applyBorder="1" applyAlignment="1" applyProtection="1">
      <alignment horizontal="centerContinuous" vertical="center"/>
      <protection hidden="1"/>
    </xf>
    <xf numFmtId="165" fontId="4" fillId="0" borderId="0" xfId="17" applyNumberFormat="1" applyFont="1" applyBorder="1" applyAlignment="1" applyProtection="1">
      <alignment horizontal="right" vertical="center"/>
      <protection hidden="1"/>
    </xf>
    <xf numFmtId="0" fontId="30" fillId="0" borderId="4" xfId="0" applyFont="1" applyBorder="1" applyAlignment="1" applyProtection="1">
      <alignment vertical="center"/>
      <protection hidden="1"/>
    </xf>
    <xf numFmtId="0" fontId="20" fillId="0" borderId="10" xfId="0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 applyProtection="1">
      <alignment vertical="center"/>
      <protection hidden="1"/>
    </xf>
    <xf numFmtId="166" fontId="16" fillId="0" borderId="0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Alignment="1" applyProtection="1">
      <alignment horizontal="right" indent="1"/>
      <protection hidden="1"/>
    </xf>
    <xf numFmtId="166" fontId="4" fillId="0" borderId="7" xfId="21" applyNumberFormat="1" applyFont="1" applyBorder="1" applyAlignment="1" applyProtection="1">
      <alignment vertical="center"/>
      <protection hidden="1"/>
    </xf>
    <xf numFmtId="166" fontId="0" fillId="2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centerContinuous" vertical="center"/>
      <protection hidden="1"/>
    </xf>
    <xf numFmtId="0" fontId="34" fillId="2" borderId="0" xfId="0" applyFont="1" applyFill="1" applyAlignment="1" applyProtection="1">
      <alignment horizontal="centerContinuous" vertical="center"/>
      <protection hidden="1"/>
    </xf>
    <xf numFmtId="0" fontId="35" fillId="0" borderId="12" xfId="0" applyFont="1" applyFill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9" fontId="4" fillId="0" borderId="14" xfId="21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6" fontId="5" fillId="4" borderId="0" xfId="15" applyNumberFormat="1" applyFont="1" applyFill="1" applyBorder="1" applyAlignment="1" applyProtection="1">
      <alignment horizontal="center" vertical="center"/>
      <protection hidden="1"/>
    </xf>
    <xf numFmtId="6" fontId="5" fillId="4" borderId="11" xfId="15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6" fontId="5" fillId="0" borderId="0" xfId="15" applyNumberFormat="1" applyFont="1" applyFill="1" applyBorder="1" applyAlignment="1" applyProtection="1">
      <alignment horizontal="center" vertical="center"/>
      <protection hidden="1"/>
    </xf>
    <xf numFmtId="6" fontId="5" fillId="0" borderId="11" xfId="15" applyNumberFormat="1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6" fontId="5" fillId="0" borderId="6" xfId="15" applyNumberFormat="1" applyFont="1" applyFill="1" applyBorder="1" applyAlignment="1" applyProtection="1">
      <alignment horizontal="center" vertical="center"/>
      <protection hidden="1"/>
    </xf>
    <xf numFmtId="6" fontId="5" fillId="0" borderId="7" xfId="15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35" fillId="2" borderId="0" xfId="0" applyFont="1" applyFill="1" applyAlignment="1" applyProtection="1">
      <alignment horizontal="centerContinuous" vertical="center"/>
      <protection hidden="1"/>
    </xf>
    <xf numFmtId="0" fontId="17" fillId="2" borderId="0" xfId="0" applyFont="1" applyFill="1" applyAlignment="1" applyProtection="1">
      <alignment horizontal="centerContinuous" vertical="center"/>
      <protection hidden="1"/>
    </xf>
    <xf numFmtId="0" fontId="18" fillId="2" borderId="0" xfId="0" applyFont="1" applyFill="1" applyAlignment="1" applyProtection="1">
      <alignment horizontal="centerContinuous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8" fontId="22" fillId="0" borderId="0" xfId="0" applyNumberFormat="1" applyFont="1" applyFill="1" applyBorder="1" applyAlignment="1" applyProtection="1">
      <alignment horizontal="centerContinuous" vertical="center"/>
      <protection hidden="1"/>
    </xf>
    <xf numFmtId="0" fontId="22" fillId="0" borderId="0" xfId="15" applyNumberFormat="1" applyFont="1" applyFill="1" applyBorder="1" applyAlignment="1" applyProtection="1">
      <alignment horizontal="centerContinuous" vertical="center"/>
      <protection hidden="1"/>
    </xf>
    <xf numFmtId="6" fontId="1" fillId="0" borderId="0" xfId="15" applyNumberFormat="1" applyFont="1" applyBorder="1" applyAlignment="1" applyProtection="1">
      <alignment horizontal="right" vertical="center" indent="1"/>
      <protection hidden="1"/>
    </xf>
    <xf numFmtId="6" fontId="3" fillId="0" borderId="0" xfId="15" applyNumberFormat="1" applyFont="1" applyBorder="1" applyAlignment="1" applyProtection="1">
      <alignment horizontal="right" vertical="center" indent="1"/>
      <protection hidden="1"/>
    </xf>
    <xf numFmtId="6" fontId="4" fillId="0" borderId="6" xfId="15" applyNumberFormat="1" applyFont="1" applyBorder="1" applyAlignment="1" applyProtection="1">
      <alignment horizontal="right" vertical="center" indent="1"/>
      <protection hidden="1"/>
    </xf>
    <xf numFmtId="5" fontId="10" fillId="2" borderId="0" xfId="0" applyNumberFormat="1" applyFont="1" applyFill="1" applyAlignment="1" applyProtection="1">
      <alignment/>
      <protection hidden="1"/>
    </xf>
    <xf numFmtId="8" fontId="10" fillId="2" borderId="0" xfId="0" applyNumberFormat="1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vertical="center"/>
      <protection hidden="1" locked="0"/>
    </xf>
    <xf numFmtId="8" fontId="0" fillId="0" borderId="0" xfId="0" applyNumberFormat="1" applyAlignment="1" applyProtection="1">
      <alignment/>
      <protection hidden="1"/>
    </xf>
    <xf numFmtId="5" fontId="0" fillId="0" borderId="0" xfId="0" applyNumberForma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66" fontId="0" fillId="0" borderId="0" xfId="21" applyNumberFormat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176" fontId="0" fillId="0" borderId="0" xfId="15" applyNumberForma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6" fillId="0" borderId="20" xfId="0" applyFont="1" applyBorder="1" applyAlignment="1" applyProtection="1">
      <alignment horizontal="center"/>
      <protection hidden="1"/>
    </xf>
    <xf numFmtId="0" fontId="39" fillId="0" borderId="0" xfId="20" applyFont="1" applyBorder="1" applyAlignment="1" applyProtection="1">
      <alignment horizontal="center"/>
      <protection hidden="1"/>
    </xf>
    <xf numFmtId="0" fontId="40" fillId="3" borderId="19" xfId="0" applyFont="1" applyFill="1" applyBorder="1" applyAlignment="1" applyProtection="1">
      <alignment vertical="center"/>
      <protection hidden="1"/>
    </xf>
    <xf numFmtId="0" fontId="41" fillId="3" borderId="0" xfId="0" applyFont="1" applyFill="1" applyBorder="1" applyAlignment="1" applyProtection="1">
      <alignment vertical="center"/>
      <protection hidden="1"/>
    </xf>
    <xf numFmtId="0" fontId="41" fillId="3" borderId="20" xfId="0" applyFont="1" applyFill="1" applyBorder="1" applyAlignment="1" applyProtection="1">
      <alignment vertical="center"/>
      <protection hidden="1"/>
    </xf>
    <xf numFmtId="0" fontId="23" fillId="0" borderId="19" xfId="0" applyFont="1" applyBorder="1" applyAlignment="1" applyProtection="1">
      <alignment/>
      <protection hidden="1"/>
    </xf>
    <xf numFmtId="0" fontId="35" fillId="0" borderId="19" xfId="0" applyFont="1" applyBorder="1" applyAlignment="1" applyProtection="1">
      <alignment horizontal="right"/>
      <protection hidden="1"/>
    </xf>
    <xf numFmtId="0" fontId="43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 quotePrefix="1">
      <alignment/>
      <protection hidden="1"/>
    </xf>
    <xf numFmtId="0" fontId="23" fillId="0" borderId="0" xfId="0" applyNumberFormat="1" applyFont="1" applyBorder="1" applyAlignment="1" applyProtection="1" quotePrefix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" fontId="24" fillId="0" borderId="0" xfId="0" applyNumberFormat="1" applyFont="1" applyBorder="1" applyAlignment="1" applyProtection="1">
      <alignment horizontal="left"/>
      <protection locked="0"/>
    </xf>
    <xf numFmtId="0" fontId="0" fillId="5" borderId="24" xfId="0" applyFont="1" applyFill="1" applyBorder="1" applyAlignment="1" applyProtection="1">
      <alignment/>
      <protection locked="0"/>
    </xf>
    <xf numFmtId="43" fontId="1" fillId="2" borderId="0" xfId="15" applyFont="1" applyFill="1" applyAlignment="1" applyProtection="1">
      <alignment vertical="center"/>
      <protection hidden="1"/>
    </xf>
    <xf numFmtId="166" fontId="10" fillId="2" borderId="0" xfId="0" applyNumberFormat="1" applyFont="1" applyFill="1" applyAlignment="1" applyProtection="1">
      <alignment/>
      <protection hidden="1"/>
    </xf>
    <xf numFmtId="186" fontId="10" fillId="2" borderId="0" xfId="0" applyNumberFormat="1" applyFont="1" applyFill="1" applyAlignment="1" applyProtection="1">
      <alignment/>
      <protection hidden="1"/>
    </xf>
    <xf numFmtId="227" fontId="9" fillId="2" borderId="0" xfId="0" applyNumberFormat="1" applyFont="1" applyFill="1" applyAlignment="1" applyProtection="1">
      <alignment vertical="center"/>
      <protection hidden="1"/>
    </xf>
    <xf numFmtId="181" fontId="9" fillId="2" borderId="0" xfId="21" applyNumberFormat="1" applyFont="1" applyFill="1" applyAlignment="1" applyProtection="1">
      <alignment vertical="center"/>
      <protection hidden="1"/>
    </xf>
    <xf numFmtId="166" fontId="9" fillId="2" borderId="0" xfId="0" applyNumberFormat="1" applyFont="1" applyFill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6" fillId="2" borderId="0" xfId="20" applyFont="1" applyFill="1" applyAlignment="1" applyProtection="1">
      <alignment horizontal="center"/>
      <protection hidden="1"/>
    </xf>
    <xf numFmtId="0" fontId="26" fillId="0" borderId="0" xfId="20" applyFont="1" applyAlignment="1" applyProtection="1">
      <alignment/>
      <protection hidden="1"/>
    </xf>
    <xf numFmtId="0" fontId="15" fillId="3" borderId="0" xfId="20" applyFont="1" applyFill="1" applyAlignment="1" applyProtection="1">
      <alignment horizontal="center" vertical="center"/>
      <protection hidden="1"/>
    </xf>
    <xf numFmtId="0" fontId="32" fillId="6" borderId="25" xfId="0" applyFont="1" applyFill="1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32" fillId="6" borderId="28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 wrapText="1"/>
      <protection hidden="1"/>
    </xf>
    <xf numFmtId="0" fontId="0" fillId="0" borderId="32" xfId="0" applyBorder="1" applyAlignment="1" applyProtection="1">
      <alignment vertical="center" wrapText="1"/>
      <protection hidden="1"/>
    </xf>
    <xf numFmtId="9" fontId="1" fillId="5" borderId="24" xfId="21" applyFont="1" applyFill="1" applyBorder="1" applyAlignment="1" applyProtection="1">
      <alignment vertical="center"/>
      <protection hidden="1"/>
    </xf>
    <xf numFmtId="166" fontId="1" fillId="5" borderId="24" xfId="21" applyNumberFormat="1" applyFont="1" applyFill="1" applyBorder="1" applyAlignment="1" applyProtection="1">
      <alignment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u val="single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1D1FF"/>
      <rgbColor rgb="00000080"/>
      <rgbColor rgb="007979FF"/>
      <rgbColor rgb="00BBBBFF"/>
      <rgbColor rgb="0000FFFF"/>
      <rgbColor rgb="00800080"/>
      <rgbColor rgb="00800000"/>
      <rgbColor rgb="00017F3A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"/>
      <c:rotY val="335"/>
      <c:depthPercent val="240"/>
      <c:rAngAx val="1"/>
    </c:view3D>
    <c:plotArea>
      <c:layout>
        <c:manualLayout>
          <c:xMode val="edge"/>
          <c:yMode val="edge"/>
          <c:x val="0"/>
          <c:y val="0.0075"/>
          <c:w val="0.99725"/>
          <c:h val="0.97725"/>
        </c:manualLayout>
      </c:layout>
      <c:bar3DChart>
        <c:barDir val="col"/>
        <c:grouping val="stacked"/>
        <c:varyColors val="0"/>
        <c:ser>
          <c:idx val="2"/>
          <c:order val="0"/>
          <c:tx>
            <c:v>Employee Contribution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270000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</c:f>
              <c:numCache>
                <c:ptCount val="17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</c:numCache>
            </c:numRef>
          </c:cat>
          <c:val>
            <c:numRef>
              <c:f>[0]!Funds1</c:f>
              <c:numCache>
                <c:ptCount val="17"/>
                <c:pt idx="0">
                  <c:v>99500</c:v>
                </c:pt>
                <c:pt idx="1">
                  <c:v>112554.264875</c:v>
                </c:pt>
                <c:pt idx="2">
                  <c:v>126824.88160793748</c:v>
                </c:pt>
                <c:pt idx="3">
                  <c:v>142413.60913974472</c:v>
                </c:pt>
                <c:pt idx="4">
                  <c:v>159430.33929128718</c:v>
                </c:pt>
                <c:pt idx="5">
                  <c:v>177993.73286151674</c:v>
                </c:pt>
                <c:pt idx="6">
                  <c:v>198231.9049444467</c:v>
                </c:pt>
                <c:pt idx="7">
                  <c:v>220283.16325248175</c:v>
                </c:pt>
                <c:pt idx="8">
                  <c:v>244296.8035242729</c:v>
                </c:pt>
                <c:pt idx="9">
                  <c:v>270433.9664081751</c:v>
                </c:pt>
                <c:pt idx="10">
                  <c:v>298868.5605492677</c:v>
                </c:pt>
                <c:pt idx="11">
                  <c:v>329788.2569705885</c:v>
                </c:pt>
                <c:pt idx="12">
                  <c:v>363395.56022971246</c:v>
                </c:pt>
                <c:pt idx="13">
                  <c:v>399908.9622521943</c:v>
                </c:pt>
                <c:pt idx="14">
                  <c:v>439564.18519599235</c:v>
                </c:pt>
                <c:pt idx="15">
                  <c:v>482615.52018825116</c:v>
                </c:pt>
                <c:pt idx="16">
                  <c:v>529337.2693004084</c:v>
                </c:pt>
              </c:numCache>
            </c:numRef>
          </c:val>
          <c:shape val="box"/>
        </c:ser>
        <c:ser>
          <c:idx val="0"/>
          <c:order val="1"/>
          <c:tx>
            <c:v>Employer Contribution</c:v>
          </c:tx>
          <c:spPr>
            <a:gradFill rotWithShape="1">
              <a:gsLst>
                <a:gs pos="0">
                  <a:srgbClr val="FF0000"/>
                </a:gs>
                <a:gs pos="100000">
                  <a:srgbClr val="9A00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</c:f>
              <c:numCache>
                <c:ptCount val="17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</c:numCache>
            </c:numRef>
          </c:cat>
          <c:val>
            <c:numRef>
              <c:f>[0]!Funds2</c:f>
              <c:numCache>
                <c:ptCount val="17"/>
                <c:pt idx="0">
                  <c:v>1943.0932499999908</c:v>
                </c:pt>
                <c:pt idx="1">
                  <c:v>4112.556863624981</c:v>
                </c:pt>
                <c:pt idx="2">
                  <c:v>6528.817122892302</c:v>
                </c:pt>
                <c:pt idx="3">
                  <c:v>9213.987278361543</c:v>
                </c:pt>
                <c:pt idx="4">
                  <c:v>12192.001576546958</c:v>
                </c:pt>
                <c:pt idx="5">
                  <c:v>15488.75973939916</c:v>
                </c:pt>
                <c:pt idx="6">
                  <c:v>19132.282703399396</c:v>
                </c:pt>
                <c:pt idx="7">
                  <c:v>23152.88048790311</c:v>
                </c:pt>
                <c:pt idx="8">
                  <c:v>27583.33312922914</c:v>
                </c:pt>
                <c:pt idx="9">
                  <c:v>32459.08568897663</c:v>
                </c:pt>
                <c:pt idx="10">
                  <c:v>37818.45842255931</c:v>
                </c:pt>
                <c:pt idx="11">
                  <c:v>43702.87327739608</c:v>
                </c:pt>
                <c:pt idx="12">
                  <c:v>50157.097980048275</c:v>
                </c:pt>
                <c:pt idx="13">
                  <c:v>57229.509068330575</c:v>
                </c:pt>
                <c:pt idx="14">
                  <c:v>64972.37532857881</c:v>
                </c:pt>
                <c:pt idx="15">
                  <c:v>73442.16321039689</c:v>
                </c:pt>
                <c:pt idx="16">
                  <c:v>82699.86591194134</c:v>
                </c:pt>
              </c:numCache>
            </c:numRef>
          </c:val>
          <c:shape val="box"/>
        </c:ser>
        <c:overlap val="100"/>
        <c:gapWidth val="30"/>
        <c:gapDepth val="120"/>
        <c:shape val="box"/>
        <c:axId val="41932485"/>
        <c:axId val="41848046"/>
      </c:bar3DChart>
      <c:catAx>
        <c:axId val="4193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48046"/>
        <c:crosses val="autoZero"/>
        <c:auto val="1"/>
        <c:lblOffset val="100"/>
        <c:tickLblSkip val="3"/>
        <c:noMultiLvlLbl val="0"/>
      </c:catAx>
      <c:valAx>
        <c:axId val="418480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32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25"/>
          <c:y val="0.1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99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5.png" /><Relationship Id="rId3" Type="http://schemas.openxmlformats.org/officeDocument/2006/relationships/hyperlink" Target="http://www.simpleplanning.com/" TargetMode="External" /><Relationship Id="rId4" Type="http://schemas.openxmlformats.org/officeDocument/2006/relationships/hyperlink" Target="#'401k Calculator'!A1" /><Relationship Id="rId5" Type="http://schemas.openxmlformats.org/officeDocument/2006/relationships/hyperlink" Target="#'Inv. Detail'!A1" /><Relationship Id="rId6" Type="http://schemas.openxmlformats.org/officeDocument/2006/relationships/hyperlink" Target="#'401k Calculator'!A1" /><Relationship Id="rId7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8.emf" /><Relationship Id="rId9" Type="http://schemas.openxmlformats.org/officeDocument/2006/relationships/image" Target="../media/image7.emf" /><Relationship Id="rId10" Type="http://schemas.openxmlformats.org/officeDocument/2006/relationships/image" Target="../media/image10.emf" /><Relationship Id="rId11" Type="http://schemas.openxmlformats.org/officeDocument/2006/relationships/image" Target="../media/image12.emf" /><Relationship Id="rId12" Type="http://schemas.openxmlformats.org/officeDocument/2006/relationships/image" Target="../media/image1.png" /><Relationship Id="rId13" Type="http://schemas.openxmlformats.org/officeDocument/2006/relationships/hyperlink" Target="http://www.simpleplanning.com/" TargetMode="External" /><Relationship Id="rId14" Type="http://schemas.openxmlformats.org/officeDocument/2006/relationships/hyperlink" Target="http://www.simpleplanning.com/" TargetMode="External" /><Relationship Id="rId15" Type="http://schemas.openxmlformats.org/officeDocument/2006/relationships/image" Target="../media/image5.emf" /><Relationship Id="rId16" Type="http://schemas.openxmlformats.org/officeDocument/2006/relationships/image" Target="../media/image3.emf" /><Relationship Id="rId17" Type="http://schemas.openxmlformats.org/officeDocument/2006/relationships/hyperlink" Target="#'Inv. Detail'!A1" /><Relationship Id="rId18" Type="http://schemas.openxmlformats.org/officeDocument/2006/relationships/hyperlink" Target="#Overview!A1" /><Relationship Id="rId19" Type="http://schemas.openxmlformats.org/officeDocument/2006/relationships/hyperlink" Target="mailto:demo@simpleplanning.com" TargetMode="External" /><Relationship Id="rId20" Type="http://schemas.openxmlformats.org/officeDocument/2006/relationships/hyperlink" Target="http://www.simpleplanning.com/Financial%20Calculators/401kCalculator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impleplanning.com/" TargetMode="External" /><Relationship Id="rId3" Type="http://schemas.openxmlformats.org/officeDocument/2006/relationships/hyperlink" Target="http://www.simpleplanning.com/" TargetMode="External" /><Relationship Id="rId4" Type="http://schemas.openxmlformats.org/officeDocument/2006/relationships/hyperlink" Target="#'401k Calculator'!A1" /><Relationship Id="rId5" Type="http://schemas.openxmlformats.org/officeDocument/2006/relationships/hyperlink" Target="#Overview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4</xdr:col>
      <xdr:colOff>447675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1</xdr:row>
      <xdr:rowOff>76200</xdr:rowOff>
    </xdr:from>
    <xdr:to>
      <xdr:col>9</xdr:col>
      <xdr:colOff>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247650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1</xdr:row>
      <xdr:rowOff>123825</xdr:rowOff>
    </xdr:from>
    <xdr:to>
      <xdr:col>9</xdr:col>
      <xdr:colOff>2571750</xdr:colOff>
      <xdr:row>3</xdr:row>
      <xdr:rowOff>142875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4133850" y="295275"/>
          <a:ext cx="2114550" cy="381000"/>
        </a:xfrm>
        <a:prstGeom prst="roundRect">
          <a:avLst/>
        </a:prstGeom>
        <a:solidFill>
          <a:srgbClr val="F8F8F8"/>
        </a:solidFill>
        <a:ln w="25400" cmpd="sng">
          <a:solidFill>
            <a:srgbClr val="288E8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Visit </a:t>
          </a:r>
          <a:r>
            <a:rPr lang="en-US" cap="none" sz="1100" b="0" i="0" u="none" baseline="0">
              <a:solidFill>
                <a:srgbClr val="0000FF"/>
              </a:solidFill>
            </a:rPr>
            <a:t>www.simpleplanning.com</a:t>
          </a:r>
        </a:p>
      </xdr:txBody>
    </xdr:sp>
    <xdr:clientData/>
  </xdr:twoCellAnchor>
  <xdr:twoCellAnchor>
    <xdr:from>
      <xdr:col>9</xdr:col>
      <xdr:colOff>1924050</xdr:colOff>
      <xdr:row>7</xdr:row>
      <xdr:rowOff>123825</xdr:rowOff>
    </xdr:from>
    <xdr:to>
      <xdr:col>9</xdr:col>
      <xdr:colOff>2876550</xdr:colOff>
      <xdr:row>10</xdr:row>
      <xdr:rowOff>19050</xdr:rowOff>
    </xdr:to>
    <xdr:sp>
      <xdr:nvSpPr>
        <xdr:cNvPr id="4" name="Rectangle 5">
          <a:hlinkClick r:id="rId4"/>
        </xdr:cNvPr>
        <xdr:cNvSpPr>
          <a:spLocks/>
        </xdr:cNvSpPr>
      </xdr:nvSpPr>
      <xdr:spPr>
        <a:xfrm>
          <a:off x="5600700" y="1323975"/>
          <a:ext cx="952500" cy="381000"/>
        </a:xfrm>
        <a:prstGeom prst="roundRect">
          <a:avLst/>
        </a:prstGeom>
        <a:gradFill rotWithShape="1">
          <a:gsLst>
            <a:gs pos="0">
              <a:srgbClr val="969696"/>
            </a:gs>
            <a:gs pos="100000">
              <a:srgbClr val="1D1D59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401k
Calculator</a:t>
          </a:r>
        </a:p>
      </xdr:txBody>
    </xdr:sp>
    <xdr:clientData/>
  </xdr:twoCellAnchor>
  <xdr:twoCellAnchor>
    <xdr:from>
      <xdr:col>9</xdr:col>
      <xdr:colOff>1485900</xdr:colOff>
      <xdr:row>9</xdr:row>
      <xdr:rowOff>19050</xdr:rowOff>
    </xdr:from>
    <xdr:to>
      <xdr:col>9</xdr:col>
      <xdr:colOff>1847850</xdr:colOff>
      <xdr:row>9</xdr:row>
      <xdr:rowOff>104775</xdr:rowOff>
    </xdr:to>
    <xdr:sp>
      <xdr:nvSpPr>
        <xdr:cNvPr id="5" name="AutoShape 6"/>
        <xdr:cNvSpPr>
          <a:spLocks/>
        </xdr:cNvSpPr>
      </xdr:nvSpPr>
      <xdr:spPr>
        <a:xfrm>
          <a:off x="5162550" y="1543050"/>
          <a:ext cx="36195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</xdr:row>
      <xdr:rowOff>9525</xdr:rowOff>
    </xdr:from>
    <xdr:to>
      <xdr:col>13</xdr:col>
      <xdr:colOff>476250</xdr:colOff>
      <xdr:row>6</xdr:row>
      <xdr:rowOff>0</xdr:rowOff>
    </xdr:to>
    <xdr:sp>
      <xdr:nvSpPr>
        <xdr:cNvPr id="6" name="Rectangle 10">
          <a:hlinkClick r:id="rId5"/>
        </xdr:cNvPr>
        <xdr:cNvSpPr>
          <a:spLocks/>
        </xdr:cNvSpPr>
      </xdr:nvSpPr>
      <xdr:spPr>
        <a:xfrm>
          <a:off x="7820025" y="542925"/>
          <a:ext cx="952500" cy="381000"/>
        </a:xfrm>
        <a:prstGeom prst="roundRect">
          <a:avLst/>
        </a:prstGeom>
        <a:gradFill rotWithShape="1">
          <a:gsLst>
            <a:gs pos="0">
              <a:srgbClr val="969696"/>
            </a:gs>
            <a:gs pos="100000">
              <a:srgbClr val="1D1D59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Investment
Detail</a:t>
          </a:r>
        </a:p>
      </xdr:txBody>
    </xdr:sp>
    <xdr:clientData/>
  </xdr:twoCellAnchor>
  <xdr:twoCellAnchor>
    <xdr:from>
      <xdr:col>5</xdr:col>
      <xdr:colOff>285750</xdr:colOff>
      <xdr:row>14</xdr:row>
      <xdr:rowOff>19050</xdr:rowOff>
    </xdr:from>
    <xdr:to>
      <xdr:col>6</xdr:col>
      <xdr:colOff>133350</xdr:colOff>
      <xdr:row>14</xdr:row>
      <xdr:rowOff>104775</xdr:rowOff>
    </xdr:to>
    <xdr:sp>
      <xdr:nvSpPr>
        <xdr:cNvPr id="7" name="AutoShape 13"/>
        <xdr:cNvSpPr>
          <a:spLocks/>
        </xdr:cNvSpPr>
      </xdr:nvSpPr>
      <xdr:spPr>
        <a:xfrm>
          <a:off x="1704975" y="2352675"/>
          <a:ext cx="36195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38100</xdr:rowOff>
    </xdr:from>
    <xdr:to>
      <xdr:col>2</xdr:col>
      <xdr:colOff>142875</xdr:colOff>
      <xdr:row>23</xdr:row>
      <xdr:rowOff>152400</xdr:rowOff>
    </xdr:to>
    <xdr:sp>
      <xdr:nvSpPr>
        <xdr:cNvPr id="8" name="Rectangle 15"/>
        <xdr:cNvSpPr>
          <a:spLocks/>
        </xdr:cNvSpPr>
      </xdr:nvSpPr>
      <xdr:spPr>
        <a:xfrm>
          <a:off x="485775" y="3562350"/>
          <a:ext cx="114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38100</xdr:colOff>
      <xdr:row>17</xdr:row>
      <xdr:rowOff>0</xdr:rowOff>
    </xdr:from>
    <xdr:to>
      <xdr:col>2</xdr:col>
      <xdr:colOff>152400</xdr:colOff>
      <xdr:row>18</xdr:row>
      <xdr:rowOff>9525</xdr:rowOff>
    </xdr:to>
    <xdr:sp>
      <xdr:nvSpPr>
        <xdr:cNvPr id="9" name="Rectangle 16"/>
        <xdr:cNvSpPr>
          <a:spLocks/>
        </xdr:cNvSpPr>
      </xdr:nvSpPr>
      <xdr:spPr>
        <a:xfrm>
          <a:off x="495300" y="2819400"/>
          <a:ext cx="114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28575</xdr:colOff>
      <xdr:row>25</xdr:row>
      <xdr:rowOff>85725</xdr:rowOff>
    </xdr:from>
    <xdr:to>
      <xdr:col>2</xdr:col>
      <xdr:colOff>152400</xdr:colOff>
      <xdr:row>26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485775" y="39909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12</xdr:col>
      <xdr:colOff>133350</xdr:colOff>
      <xdr:row>0</xdr:row>
      <xdr:rowOff>123825</xdr:rowOff>
    </xdr:from>
    <xdr:to>
      <xdr:col>13</xdr:col>
      <xdr:colOff>476250</xdr:colOff>
      <xdr:row>2</xdr:row>
      <xdr:rowOff>171450</xdr:rowOff>
    </xdr:to>
    <xdr:sp>
      <xdr:nvSpPr>
        <xdr:cNvPr id="11" name="Rectangle 20">
          <a:hlinkClick r:id="rId6"/>
        </xdr:cNvPr>
        <xdr:cNvSpPr>
          <a:spLocks/>
        </xdr:cNvSpPr>
      </xdr:nvSpPr>
      <xdr:spPr>
        <a:xfrm>
          <a:off x="7820025" y="123825"/>
          <a:ext cx="952500" cy="381000"/>
        </a:xfrm>
        <a:prstGeom prst="roundRect">
          <a:avLst/>
        </a:prstGeom>
        <a:gradFill rotWithShape="1">
          <a:gsLst>
            <a:gs pos="0">
              <a:srgbClr val="969696"/>
            </a:gs>
            <a:gs pos="100000">
              <a:srgbClr val="1D1D59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401k
Calculator</a:t>
          </a:r>
        </a:p>
      </xdr:txBody>
    </xdr:sp>
    <xdr:clientData/>
  </xdr:twoCellAnchor>
  <xdr:twoCellAnchor>
    <xdr:from>
      <xdr:col>7</xdr:col>
      <xdr:colOff>409575</xdr:colOff>
      <xdr:row>24</xdr:row>
      <xdr:rowOff>38100</xdr:rowOff>
    </xdr:from>
    <xdr:to>
      <xdr:col>7</xdr:col>
      <xdr:colOff>771525</xdr:colOff>
      <xdr:row>24</xdr:row>
      <xdr:rowOff>123825</xdr:rowOff>
    </xdr:to>
    <xdr:sp>
      <xdr:nvSpPr>
        <xdr:cNvPr id="12" name="AutoShape 21"/>
        <xdr:cNvSpPr>
          <a:spLocks/>
        </xdr:cNvSpPr>
      </xdr:nvSpPr>
      <xdr:spPr>
        <a:xfrm>
          <a:off x="2600325" y="3781425"/>
          <a:ext cx="36195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24</xdr:row>
      <xdr:rowOff>9525</xdr:rowOff>
    </xdr:from>
    <xdr:to>
      <xdr:col>8</xdr:col>
      <xdr:colOff>647700</xdr:colOff>
      <xdr:row>25</xdr:row>
      <xdr:rowOff>9525</xdr:rowOff>
    </xdr:to>
    <xdr:pic>
      <xdr:nvPicPr>
        <xdr:cNvPr id="13" name="ScrollBar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3752850"/>
          <a:ext cx="6572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371475</xdr:colOff>
      <xdr:row>26</xdr:row>
      <xdr:rowOff>38100</xdr:rowOff>
    </xdr:from>
    <xdr:to>
      <xdr:col>7</xdr:col>
      <xdr:colOff>733425</xdr:colOff>
      <xdr:row>26</xdr:row>
      <xdr:rowOff>123825</xdr:rowOff>
    </xdr:to>
    <xdr:sp>
      <xdr:nvSpPr>
        <xdr:cNvPr id="14" name="AutoShape 24"/>
        <xdr:cNvSpPr>
          <a:spLocks/>
        </xdr:cNvSpPr>
      </xdr:nvSpPr>
      <xdr:spPr>
        <a:xfrm>
          <a:off x="2562225" y="4181475"/>
          <a:ext cx="36195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16</xdr:row>
      <xdr:rowOff>47625</xdr:rowOff>
    </xdr:from>
    <xdr:to>
      <xdr:col>13</xdr:col>
      <xdr:colOff>285750</xdr:colOff>
      <xdr:row>32</xdr:row>
      <xdr:rowOff>104775</xdr:rowOff>
    </xdr:to>
    <xdr:graphicFrame>
      <xdr:nvGraphicFramePr>
        <xdr:cNvPr id="1" name="Chart 7"/>
        <xdr:cNvGraphicFramePr/>
      </xdr:nvGraphicFramePr>
      <xdr:xfrm>
        <a:off x="4762500" y="2705100"/>
        <a:ext cx="37052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12</xdr:row>
      <xdr:rowOff>9525</xdr:rowOff>
    </xdr:from>
    <xdr:to>
      <xdr:col>7</xdr:col>
      <xdr:colOff>0</xdr:colOff>
      <xdr:row>13</xdr:row>
      <xdr:rowOff>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20574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16</xdr:row>
      <xdr:rowOff>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25146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12</xdr:row>
      <xdr:rowOff>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19050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9525</xdr:colOff>
      <xdr:row>16</xdr:row>
      <xdr:rowOff>9525</xdr:rowOff>
    </xdr:from>
    <xdr:to>
      <xdr:col>7</xdr:col>
      <xdr:colOff>0</xdr:colOff>
      <xdr:row>17</xdr:row>
      <xdr:rowOff>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62350" y="26670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18</xdr:row>
      <xdr:rowOff>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62350" y="28194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9525</xdr:colOff>
      <xdr:row>18</xdr:row>
      <xdr:rowOff>9525</xdr:rowOff>
    </xdr:from>
    <xdr:to>
      <xdr:col>7</xdr:col>
      <xdr:colOff>0</xdr:colOff>
      <xdr:row>19</xdr:row>
      <xdr:rowOff>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62350" y="29718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9525</xdr:colOff>
      <xdr:row>20</xdr:row>
      <xdr:rowOff>9525</xdr:rowOff>
    </xdr:from>
    <xdr:to>
      <xdr:col>7</xdr:col>
      <xdr:colOff>0</xdr:colOff>
      <xdr:row>21</xdr:row>
      <xdr:rowOff>0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62350" y="32766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22</xdr:row>
      <xdr:rowOff>0</xdr:rowOff>
    </xdr:to>
    <xdr:pic>
      <xdr:nvPicPr>
        <xdr:cNvPr id="9" name="ScrollBar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62350" y="34290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18</xdr:row>
      <xdr:rowOff>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62350" y="28194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9525</xdr:colOff>
      <xdr:row>18</xdr:row>
      <xdr:rowOff>9525</xdr:rowOff>
    </xdr:from>
    <xdr:to>
      <xdr:col>7</xdr:col>
      <xdr:colOff>0</xdr:colOff>
      <xdr:row>19</xdr:row>
      <xdr:rowOff>0</xdr:rowOff>
    </xdr:to>
    <xdr:pic>
      <xdr:nvPicPr>
        <xdr:cNvPr id="11" name="ScrollBar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62350" y="29718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9525</xdr:colOff>
      <xdr:row>20</xdr:row>
      <xdr:rowOff>9525</xdr:rowOff>
    </xdr:from>
    <xdr:to>
      <xdr:col>7</xdr:col>
      <xdr:colOff>0</xdr:colOff>
      <xdr:row>21</xdr:row>
      <xdr:rowOff>0</xdr:rowOff>
    </xdr:to>
    <xdr:pic>
      <xdr:nvPicPr>
        <xdr:cNvPr id="12" name="ScrollBar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62350" y="32766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>
      <xdr:nvSpPr>
        <xdr:cNvPr id="13" name="Rectangle 55"/>
        <xdr:cNvSpPr>
          <a:spLocks/>
        </xdr:cNvSpPr>
      </xdr:nvSpPr>
      <xdr:spPr>
        <a:xfrm>
          <a:off x="2171700" y="2657475"/>
          <a:ext cx="5810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171450</xdr:colOff>
      <xdr:row>1</xdr:row>
      <xdr:rowOff>19050</xdr:rowOff>
    </xdr:from>
    <xdr:to>
      <xdr:col>11</xdr:col>
      <xdr:colOff>723900</xdr:colOff>
      <xdr:row>1</xdr:row>
      <xdr:rowOff>352425</xdr:rowOff>
    </xdr:to>
    <xdr:pic>
      <xdr:nvPicPr>
        <xdr:cNvPr id="14" name="Picture 58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29300" y="7620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76200</xdr:rowOff>
    </xdr:from>
    <xdr:to>
      <xdr:col>12</xdr:col>
      <xdr:colOff>781050</xdr:colOff>
      <xdr:row>7</xdr:row>
      <xdr:rowOff>238125</xdr:rowOff>
    </xdr:to>
    <xdr:sp>
      <xdr:nvSpPr>
        <xdr:cNvPr id="15" name="AutoShape 65"/>
        <xdr:cNvSpPr>
          <a:spLocks/>
        </xdr:cNvSpPr>
      </xdr:nvSpPr>
      <xdr:spPr>
        <a:xfrm>
          <a:off x="5057775" y="619125"/>
          <a:ext cx="3095625" cy="752475"/>
        </a:xfrm>
        <a:prstGeom prst="flowChartAlternate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  How much will my investment be worth?
     Am I investing enough today?
     When will my investment goal be met?</a:t>
          </a:r>
        </a:p>
      </xdr:txBody>
    </xdr:sp>
    <xdr:clientData/>
  </xdr:twoCellAnchor>
  <xdr:twoCellAnchor editAs="oneCell">
    <xdr:from>
      <xdr:col>9</xdr:col>
      <xdr:colOff>104775</xdr:colOff>
      <xdr:row>5</xdr:row>
      <xdr:rowOff>114300</xdr:rowOff>
    </xdr:from>
    <xdr:to>
      <xdr:col>9</xdr:col>
      <xdr:colOff>247650</xdr:colOff>
      <xdr:row>6</xdr:row>
      <xdr:rowOff>47625</xdr:rowOff>
    </xdr:to>
    <xdr:pic>
      <xdr:nvPicPr>
        <xdr:cNvPr id="16" name="OptionButton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24450" y="8572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6</xdr:row>
      <xdr:rowOff>76200</xdr:rowOff>
    </xdr:from>
    <xdr:to>
      <xdr:col>9</xdr:col>
      <xdr:colOff>238125</xdr:colOff>
      <xdr:row>7</xdr:row>
      <xdr:rowOff>19050</xdr:rowOff>
    </xdr:to>
    <xdr:pic>
      <xdr:nvPicPr>
        <xdr:cNvPr id="17" name="OptionButton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24450" y="1019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7</xdr:row>
      <xdr:rowOff>47625</xdr:rowOff>
    </xdr:from>
    <xdr:to>
      <xdr:col>9</xdr:col>
      <xdr:colOff>238125</xdr:colOff>
      <xdr:row>7</xdr:row>
      <xdr:rowOff>180975</xdr:rowOff>
    </xdr:to>
    <xdr:pic>
      <xdr:nvPicPr>
        <xdr:cNvPr id="18" name="Option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24450" y="1181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12</xdr:col>
      <xdr:colOff>790575</xdr:colOff>
      <xdr:row>5</xdr:row>
      <xdr:rowOff>38100</xdr:rowOff>
    </xdr:to>
    <xdr:sp>
      <xdr:nvSpPr>
        <xdr:cNvPr id="19" name="Rectangle 74"/>
        <xdr:cNvSpPr>
          <a:spLocks/>
        </xdr:cNvSpPr>
      </xdr:nvSpPr>
      <xdr:spPr>
        <a:xfrm>
          <a:off x="5057775" y="542925"/>
          <a:ext cx="3105150" cy="238125"/>
        </a:xfrm>
        <a:prstGeom prst="roundRect">
          <a:avLst/>
        </a:prstGeom>
        <a:gradFill rotWithShape="1">
          <a:gsLst>
            <a:gs pos="0">
              <a:srgbClr val="333399"/>
            </a:gs>
            <a:gs pos="100000">
              <a:srgbClr val="23236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Calculate (choose one):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628650</xdr:colOff>
      <xdr:row>10</xdr:row>
      <xdr:rowOff>219075</xdr:rowOff>
    </xdr:to>
    <xdr:sp>
      <xdr:nvSpPr>
        <xdr:cNvPr id="20" name="Rectangle 75"/>
        <xdr:cNvSpPr>
          <a:spLocks/>
        </xdr:cNvSpPr>
      </xdr:nvSpPr>
      <xdr:spPr>
        <a:xfrm>
          <a:off x="257175" y="1647825"/>
          <a:ext cx="3924300" cy="219075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22226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Personal Information: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6</xdr:col>
      <xdr:colOff>628650</xdr:colOff>
      <xdr:row>24</xdr:row>
      <xdr:rowOff>219075</xdr:rowOff>
    </xdr:to>
    <xdr:sp>
      <xdr:nvSpPr>
        <xdr:cNvPr id="21" name="Rectangle 76"/>
        <xdr:cNvSpPr>
          <a:spLocks/>
        </xdr:cNvSpPr>
      </xdr:nvSpPr>
      <xdr:spPr>
        <a:xfrm>
          <a:off x="257175" y="3790950"/>
          <a:ext cx="3924300" cy="219075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22226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401k Contribution Allocation:</a:t>
          </a:r>
        </a:p>
      </xdr:txBody>
    </xdr:sp>
    <xdr:clientData/>
  </xdr:twoCellAnchor>
  <xdr:twoCellAnchor>
    <xdr:from>
      <xdr:col>9</xdr:col>
      <xdr:colOff>9525</xdr:colOff>
      <xdr:row>9</xdr:row>
      <xdr:rowOff>66675</xdr:rowOff>
    </xdr:from>
    <xdr:to>
      <xdr:col>13</xdr:col>
      <xdr:colOff>9525</xdr:colOff>
      <xdr:row>10</xdr:row>
      <xdr:rowOff>209550</xdr:rowOff>
    </xdr:to>
    <xdr:sp>
      <xdr:nvSpPr>
        <xdr:cNvPr id="22" name="Rectangle 77"/>
        <xdr:cNvSpPr>
          <a:spLocks/>
        </xdr:cNvSpPr>
      </xdr:nvSpPr>
      <xdr:spPr>
        <a:xfrm>
          <a:off x="5029200" y="1647825"/>
          <a:ext cx="3162300" cy="20955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22226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Results:</a:t>
          </a:r>
        </a:p>
      </xdr:txBody>
    </xdr:sp>
    <xdr:clientData/>
  </xdr:twoCellAnchor>
  <xdr:twoCellAnchor>
    <xdr:from>
      <xdr:col>6</xdr:col>
      <xdr:colOff>9525</xdr:colOff>
      <xdr:row>14</xdr:row>
      <xdr:rowOff>9525</xdr:rowOff>
    </xdr:from>
    <xdr:to>
      <xdr:col>7</xdr:col>
      <xdr:colOff>0</xdr:colOff>
      <xdr:row>15</xdr:row>
      <xdr:rowOff>0</xdr:rowOff>
    </xdr:to>
    <xdr:pic>
      <xdr:nvPicPr>
        <xdr:cNvPr id="23" name="ScrollBar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2362200"/>
          <a:ext cx="6286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104775</xdr:colOff>
      <xdr:row>4</xdr:row>
      <xdr:rowOff>19050</xdr:rowOff>
    </xdr:from>
    <xdr:to>
      <xdr:col>14</xdr:col>
      <xdr:colOff>304800</xdr:colOff>
      <xdr:row>6</xdr:row>
      <xdr:rowOff>9525</xdr:rowOff>
    </xdr:to>
    <xdr:sp>
      <xdr:nvSpPr>
        <xdr:cNvPr id="24" name="Rectangle 79">
          <a:hlinkClick r:id="rId17"/>
        </xdr:cNvPr>
        <xdr:cNvSpPr>
          <a:spLocks/>
        </xdr:cNvSpPr>
      </xdr:nvSpPr>
      <xdr:spPr>
        <a:xfrm>
          <a:off x="8286750" y="561975"/>
          <a:ext cx="952500" cy="390525"/>
        </a:xfrm>
        <a:prstGeom prst="roundRect">
          <a:avLst/>
        </a:prstGeom>
        <a:gradFill rotWithShape="1">
          <a:gsLst>
            <a:gs pos="0">
              <a:srgbClr val="969696"/>
            </a:gs>
            <a:gs pos="100000">
              <a:srgbClr val="1D1D59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Investment
Detail</a:t>
          </a:r>
        </a:p>
      </xdr:txBody>
    </xdr:sp>
    <xdr:clientData/>
  </xdr:twoCellAnchor>
  <xdr:twoCellAnchor>
    <xdr:from>
      <xdr:col>7</xdr:col>
      <xdr:colOff>85725</xdr:colOff>
      <xdr:row>4</xdr:row>
      <xdr:rowOff>57150</xdr:rowOff>
    </xdr:from>
    <xdr:to>
      <xdr:col>8</xdr:col>
      <xdr:colOff>381000</xdr:colOff>
      <xdr:row>4</xdr:row>
      <xdr:rowOff>180975</xdr:rowOff>
    </xdr:to>
    <xdr:sp>
      <xdr:nvSpPr>
        <xdr:cNvPr id="25" name="AutoShape 81"/>
        <xdr:cNvSpPr>
          <a:spLocks/>
        </xdr:cNvSpPr>
      </xdr:nvSpPr>
      <xdr:spPr>
        <a:xfrm>
          <a:off x="4276725" y="600075"/>
          <a:ext cx="44767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8</xdr:col>
      <xdr:colOff>542925</xdr:colOff>
      <xdr:row>4</xdr:row>
      <xdr:rowOff>38100</xdr:rowOff>
    </xdr:from>
    <xdr:to>
      <xdr:col>8</xdr:col>
      <xdr:colOff>657225</xdr:colOff>
      <xdr:row>5</xdr:row>
      <xdr:rowOff>9525</xdr:rowOff>
    </xdr:to>
    <xdr:sp>
      <xdr:nvSpPr>
        <xdr:cNvPr id="26" name="Rectangle 82"/>
        <xdr:cNvSpPr>
          <a:spLocks/>
        </xdr:cNvSpPr>
      </xdr:nvSpPr>
      <xdr:spPr>
        <a:xfrm>
          <a:off x="4886325" y="581025"/>
          <a:ext cx="114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10</xdr:row>
      <xdr:rowOff>19050</xdr:rowOff>
    </xdr:from>
    <xdr:to>
      <xdr:col>0</xdr:col>
      <xdr:colOff>219075</xdr:colOff>
      <xdr:row>10</xdr:row>
      <xdr:rowOff>190500</xdr:rowOff>
    </xdr:to>
    <xdr:sp>
      <xdr:nvSpPr>
        <xdr:cNvPr id="27" name="Rectangle 83"/>
        <xdr:cNvSpPr>
          <a:spLocks/>
        </xdr:cNvSpPr>
      </xdr:nvSpPr>
      <xdr:spPr>
        <a:xfrm>
          <a:off x="104775" y="1666875"/>
          <a:ext cx="114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104775</xdr:colOff>
      <xdr:row>24</xdr:row>
      <xdr:rowOff>19050</xdr:rowOff>
    </xdr:from>
    <xdr:to>
      <xdr:col>0</xdr:col>
      <xdr:colOff>219075</xdr:colOff>
      <xdr:row>24</xdr:row>
      <xdr:rowOff>190500</xdr:rowOff>
    </xdr:to>
    <xdr:sp>
      <xdr:nvSpPr>
        <xdr:cNvPr id="28" name="Rectangle 84"/>
        <xdr:cNvSpPr>
          <a:spLocks/>
        </xdr:cNvSpPr>
      </xdr:nvSpPr>
      <xdr:spPr>
        <a:xfrm>
          <a:off x="104775" y="3810000"/>
          <a:ext cx="114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438150</xdr:colOff>
      <xdr:row>16</xdr:row>
      <xdr:rowOff>47625</xdr:rowOff>
    </xdr:from>
    <xdr:to>
      <xdr:col>11</xdr:col>
      <xdr:colOff>323850</xdr:colOff>
      <xdr:row>18</xdr:row>
      <xdr:rowOff>114300</xdr:rowOff>
    </xdr:to>
    <xdr:sp>
      <xdr:nvSpPr>
        <xdr:cNvPr id="29" name="AutoShape 85"/>
        <xdr:cNvSpPr>
          <a:spLocks/>
        </xdr:cNvSpPr>
      </xdr:nvSpPr>
      <xdr:spPr>
        <a:xfrm>
          <a:off x="4781550" y="2705100"/>
          <a:ext cx="2076450" cy="371475"/>
        </a:xfrm>
        <a:prstGeom prst="flowChartAlternate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401k Savings
</a:t>
          </a: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With &amp; Without Employer Matching</a:t>
          </a:r>
        </a:p>
      </xdr:txBody>
    </xdr:sp>
    <xdr:clientData/>
  </xdr:twoCellAnchor>
  <xdr:twoCellAnchor>
    <xdr:from>
      <xdr:col>10</xdr:col>
      <xdr:colOff>628650</xdr:colOff>
      <xdr:row>31</xdr:row>
      <xdr:rowOff>38100</xdr:rowOff>
    </xdr:from>
    <xdr:to>
      <xdr:col>11</xdr:col>
      <xdr:colOff>114300</xdr:colOff>
      <xdr:row>32</xdr:row>
      <xdr:rowOff>76200</xdr:rowOff>
    </xdr:to>
    <xdr:sp>
      <xdr:nvSpPr>
        <xdr:cNvPr id="30" name="AutoShape 86"/>
        <xdr:cNvSpPr>
          <a:spLocks/>
        </xdr:cNvSpPr>
      </xdr:nvSpPr>
      <xdr:spPr>
        <a:xfrm>
          <a:off x="6286500" y="5095875"/>
          <a:ext cx="361950" cy="190500"/>
        </a:xfrm>
        <a:prstGeom prst="flowChartAlternateProcess">
          <a:avLst/>
        </a:prstGeom>
        <a:gradFill rotWithShape="1">
          <a:gsLst>
            <a:gs pos="0">
              <a:srgbClr val="FFFFFF"/>
            </a:gs>
            <a:gs pos="100000">
              <a:srgbClr val="C2C2D6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Age</a:t>
          </a:r>
        </a:p>
      </xdr:txBody>
    </xdr:sp>
    <xdr:clientData/>
  </xdr:twoCellAnchor>
  <xdr:twoCellAnchor>
    <xdr:from>
      <xdr:col>0</xdr:col>
      <xdr:colOff>0</xdr:colOff>
      <xdr:row>1</xdr:row>
      <xdr:rowOff>352425</xdr:rowOff>
    </xdr:from>
    <xdr:to>
      <xdr:col>19</xdr:col>
      <xdr:colOff>9525</xdr:colOff>
      <xdr:row>2</xdr:row>
      <xdr:rowOff>38100</xdr:rowOff>
    </xdr:to>
    <xdr:sp>
      <xdr:nvSpPr>
        <xdr:cNvPr id="31" name="TextBox 90"/>
        <xdr:cNvSpPr txBox="1">
          <a:spLocks noChangeArrowheads="1"/>
        </xdr:cNvSpPr>
      </xdr:nvSpPr>
      <xdr:spPr>
        <a:xfrm>
          <a:off x="0" y="409575"/>
          <a:ext cx="11991975" cy="47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19</xdr:col>
      <xdr:colOff>9525</xdr:colOff>
      <xdr:row>1</xdr:row>
      <xdr:rowOff>0</xdr:rowOff>
    </xdr:to>
    <xdr:sp>
      <xdr:nvSpPr>
        <xdr:cNvPr id="32" name="TextBox 91"/>
        <xdr:cNvSpPr txBox="1">
          <a:spLocks noChangeArrowheads="1"/>
        </xdr:cNvSpPr>
      </xdr:nvSpPr>
      <xdr:spPr>
        <a:xfrm>
          <a:off x="0" y="9525"/>
          <a:ext cx="11991975" cy="47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13</xdr:col>
      <xdr:colOff>0</xdr:colOff>
      <xdr:row>15</xdr:row>
      <xdr:rowOff>0</xdr:rowOff>
    </xdr:to>
    <xdr:sp>
      <xdr:nvSpPr>
        <xdr:cNvPr id="33" name="Rectangle 92"/>
        <xdr:cNvSpPr>
          <a:spLocks/>
        </xdr:cNvSpPr>
      </xdr:nvSpPr>
      <xdr:spPr>
        <a:xfrm>
          <a:off x="5019675" y="1647825"/>
          <a:ext cx="31623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6</xdr:row>
      <xdr:rowOff>47625</xdr:rowOff>
    </xdr:from>
    <xdr:to>
      <xdr:col>14</xdr:col>
      <xdr:colOff>304800</xdr:colOff>
      <xdr:row>7</xdr:row>
      <xdr:rowOff>247650</xdr:rowOff>
    </xdr:to>
    <xdr:sp>
      <xdr:nvSpPr>
        <xdr:cNvPr id="34" name="Rectangle 93">
          <a:hlinkClick r:id="rId18"/>
        </xdr:cNvPr>
        <xdr:cNvSpPr>
          <a:spLocks/>
        </xdr:cNvSpPr>
      </xdr:nvSpPr>
      <xdr:spPr>
        <a:xfrm>
          <a:off x="8286750" y="990600"/>
          <a:ext cx="952500" cy="390525"/>
        </a:xfrm>
        <a:prstGeom prst="roundRect">
          <a:avLst/>
        </a:prstGeom>
        <a:gradFill rotWithShape="1">
          <a:gsLst>
            <a:gs pos="0">
              <a:srgbClr val="969696"/>
            </a:gs>
            <a:gs pos="100000">
              <a:srgbClr val="1D1D59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oneCellAnchor>
    <xdr:from>
      <xdr:col>9</xdr:col>
      <xdr:colOff>361950</xdr:colOff>
      <xdr:row>37</xdr:row>
      <xdr:rowOff>57150</xdr:rowOff>
    </xdr:from>
    <xdr:ext cx="2609850" cy="552450"/>
    <xdr:sp>
      <xdr:nvSpPr>
        <xdr:cNvPr id="35" name="Rectangle 95">
          <a:hlinkClick r:id="rId19"/>
        </xdr:cNvPr>
        <xdr:cNvSpPr>
          <a:spLocks/>
        </xdr:cNvSpPr>
      </xdr:nvSpPr>
      <xdr:spPr>
        <a:xfrm>
          <a:off x="5381625" y="6048375"/>
          <a:ext cx="2609850" cy="552450"/>
        </a:xfrm>
        <a:prstGeom prst="roundRect">
          <a:avLst/>
        </a:prstGeom>
        <a:gradFill rotWithShape="1">
          <a:gsLst>
            <a:gs pos="0">
              <a:srgbClr val="F8F8F8"/>
            </a:gs>
            <a:gs pos="100000">
              <a:srgbClr val="C6ECD9"/>
            </a:gs>
          </a:gsLst>
          <a:lin ang="5400000" scaled="1"/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Questions?</a:t>
          </a:r>
          <a:r>
            <a:rPr lang="en-US" cap="none" sz="900" b="0" i="0" u="none" baseline="0">
              <a:solidFill>
                <a:srgbClr val="0000FF"/>
              </a:solidFill>
            </a:rPr>
            <a:t>  
Email us at demo</a:t>
          </a:r>
          <a:r>
            <a:rPr lang="en-US" cap="none" sz="900" b="1" i="0" u="none" baseline="0">
              <a:solidFill>
                <a:srgbClr val="0000FF"/>
              </a:solidFill>
            </a:rPr>
            <a:t>@simpleplanning.com </a:t>
          </a:r>
          <a:r>
            <a:rPr lang="en-US" cap="none" sz="900" b="0" i="0" u="none" baseline="0">
              <a:solidFill>
                <a:srgbClr val="0000FF"/>
              </a:solidFill>
            </a:rPr>
            <a:t>and let us know how we can help!</a:t>
          </a:r>
        </a:p>
      </xdr:txBody>
    </xdr:sp>
    <xdr:clientData/>
  </xdr:oneCellAnchor>
  <xdr:twoCellAnchor>
    <xdr:from>
      <xdr:col>3</xdr:col>
      <xdr:colOff>457200</xdr:colOff>
      <xdr:row>10</xdr:row>
      <xdr:rowOff>28575</xdr:rowOff>
    </xdr:from>
    <xdr:to>
      <xdr:col>6</xdr:col>
      <xdr:colOff>571500</xdr:colOff>
      <xdr:row>10</xdr:row>
      <xdr:rowOff>190500</xdr:rowOff>
    </xdr:to>
    <xdr:sp>
      <xdr:nvSpPr>
        <xdr:cNvPr id="36" name="TextBox 96"/>
        <xdr:cNvSpPr txBox="1">
          <a:spLocks noChangeArrowheads="1"/>
        </xdr:cNvSpPr>
      </xdr:nvSpPr>
      <xdr:spPr>
        <a:xfrm>
          <a:off x="1790700" y="1676400"/>
          <a:ext cx="2333625" cy="161925"/>
        </a:xfrm>
        <a:prstGeom prst="rect">
          <a:avLst/>
        </a:prstGeom>
        <a:solidFill>
          <a:srgbClr val="EAEAEA"/>
        </a:soli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Personal Information: open to demo users</a:t>
          </a:r>
        </a:p>
      </xdr:txBody>
    </xdr:sp>
    <xdr:clientData/>
  </xdr:twoCellAnchor>
  <xdr:twoCellAnchor>
    <xdr:from>
      <xdr:col>4</xdr:col>
      <xdr:colOff>447675</xdr:colOff>
      <xdr:row>23</xdr:row>
      <xdr:rowOff>57150</xdr:rowOff>
    </xdr:from>
    <xdr:to>
      <xdr:col>6</xdr:col>
      <xdr:colOff>247650</xdr:colOff>
      <xdr:row>24</xdr:row>
      <xdr:rowOff>200025</xdr:rowOff>
    </xdr:to>
    <xdr:sp>
      <xdr:nvSpPr>
        <xdr:cNvPr id="37" name="TextBox 97"/>
        <xdr:cNvSpPr txBox="1">
          <a:spLocks noChangeArrowheads="1"/>
        </xdr:cNvSpPr>
      </xdr:nvSpPr>
      <xdr:spPr>
        <a:xfrm>
          <a:off x="2619375" y="3695700"/>
          <a:ext cx="1181100" cy="295275"/>
        </a:xfrm>
        <a:prstGeom prst="rect">
          <a:avLst/>
        </a:prstGeom>
        <a:solidFill>
          <a:srgbClr val="EAEAEA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Cells below are password protected</a:t>
          </a:r>
        </a:p>
      </xdr:txBody>
    </xdr:sp>
    <xdr:clientData/>
  </xdr:twoCellAnchor>
  <xdr:twoCellAnchor>
    <xdr:from>
      <xdr:col>7</xdr:col>
      <xdr:colOff>57150</xdr:colOff>
      <xdr:row>8</xdr:row>
      <xdr:rowOff>47625</xdr:rowOff>
    </xdr:from>
    <xdr:to>
      <xdr:col>8</xdr:col>
      <xdr:colOff>504825</xdr:colOff>
      <xdr:row>10</xdr:row>
      <xdr:rowOff>219075</xdr:rowOff>
    </xdr:to>
    <xdr:sp>
      <xdr:nvSpPr>
        <xdr:cNvPr id="38" name="Rectangle 98"/>
        <xdr:cNvSpPr>
          <a:spLocks/>
        </xdr:cNvSpPr>
      </xdr:nvSpPr>
      <xdr:spPr>
        <a:xfrm>
          <a:off x="4248150" y="1543050"/>
          <a:ext cx="600075" cy="323850"/>
        </a:xfrm>
        <a:prstGeom prst="rect">
          <a:avLst/>
        </a:prstGeom>
        <a:solidFill>
          <a:srgbClr val="D1D1FF"/>
        </a:solidFill>
        <a:ln w="1587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Use scroll bars</a:t>
          </a:r>
        </a:p>
      </xdr:txBody>
    </xdr:sp>
    <xdr:clientData/>
  </xdr:twoCellAnchor>
  <xdr:twoCellAnchor>
    <xdr:from>
      <xdr:col>7</xdr:col>
      <xdr:colOff>76200</xdr:colOff>
      <xdr:row>11</xdr:row>
      <xdr:rowOff>19050</xdr:rowOff>
    </xdr:from>
    <xdr:to>
      <xdr:col>8</xdr:col>
      <xdr:colOff>104775</xdr:colOff>
      <xdr:row>12</xdr:row>
      <xdr:rowOff>38100</xdr:rowOff>
    </xdr:to>
    <xdr:sp>
      <xdr:nvSpPr>
        <xdr:cNvPr id="39" name="Line 99"/>
        <xdr:cNvSpPr>
          <a:spLocks/>
        </xdr:cNvSpPr>
      </xdr:nvSpPr>
      <xdr:spPr>
        <a:xfrm flipH="1">
          <a:off x="4267200" y="1914525"/>
          <a:ext cx="180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438150</xdr:colOff>
      <xdr:row>34</xdr:row>
      <xdr:rowOff>0</xdr:rowOff>
    </xdr:from>
    <xdr:ext cx="2419350" cy="276225"/>
    <xdr:sp>
      <xdr:nvSpPr>
        <xdr:cNvPr id="40" name="Rectangle 100">
          <a:hlinkClick r:id="rId20"/>
        </xdr:cNvPr>
        <xdr:cNvSpPr>
          <a:spLocks/>
        </xdr:cNvSpPr>
      </xdr:nvSpPr>
      <xdr:spPr>
        <a:xfrm>
          <a:off x="5457825" y="5514975"/>
          <a:ext cx="2419350" cy="276225"/>
        </a:xfrm>
        <a:prstGeom prst="roundRect">
          <a:avLst/>
        </a:prstGeom>
        <a:gradFill rotWithShape="1">
          <a:gsLst>
            <a:gs pos="0">
              <a:srgbClr val="756262"/>
            </a:gs>
            <a:gs pos="100000">
              <a:srgbClr val="FFD5D5"/>
            </a:gs>
          </a:gsLst>
          <a:lin ang="54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DOWNLOAD CALCULATOR FOR $5.95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495300</xdr:colOff>
      <xdr:row>1</xdr:row>
      <xdr:rowOff>0</xdr:rowOff>
    </xdr:from>
    <xdr:to>
      <xdr:col>12</xdr:col>
      <xdr:colOff>600075</xdr:colOff>
      <xdr:row>3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7625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247650</xdr:colOff>
      <xdr:row>3</xdr:row>
      <xdr:rowOff>28575</xdr:rowOff>
    </xdr:from>
    <xdr:to>
      <xdr:col>13</xdr:col>
      <xdr:colOff>590550</xdr:colOff>
      <xdr:row>3</xdr:row>
      <xdr:rowOff>419100</xdr:rowOff>
    </xdr:to>
    <xdr:sp>
      <xdr:nvSpPr>
        <xdr:cNvPr id="2" name="Rectangle 5">
          <a:hlinkClick r:id="rId4"/>
        </xdr:cNvPr>
        <xdr:cNvSpPr>
          <a:spLocks/>
        </xdr:cNvSpPr>
      </xdr:nvSpPr>
      <xdr:spPr>
        <a:xfrm>
          <a:off x="7010400" y="409575"/>
          <a:ext cx="952500" cy="390525"/>
        </a:xfrm>
        <a:prstGeom prst="roundRect">
          <a:avLst/>
        </a:prstGeom>
        <a:gradFill rotWithShape="1">
          <a:gsLst>
            <a:gs pos="0">
              <a:srgbClr val="969696"/>
            </a:gs>
            <a:gs pos="100000">
              <a:srgbClr val="1D1D59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401k
Calculator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600075</xdr:colOff>
      <xdr:row>4</xdr:row>
      <xdr:rowOff>247650</xdr:rowOff>
    </xdr:to>
    <xdr:sp>
      <xdr:nvSpPr>
        <xdr:cNvPr id="3" name="Rectangle 6"/>
        <xdr:cNvSpPr>
          <a:spLocks/>
        </xdr:cNvSpPr>
      </xdr:nvSpPr>
      <xdr:spPr>
        <a:xfrm>
          <a:off x="609600" y="838200"/>
          <a:ext cx="3371850" cy="24765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22226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Investment Detail - With Employer Matching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13</xdr:col>
      <xdr:colOff>600075</xdr:colOff>
      <xdr:row>4</xdr:row>
      <xdr:rowOff>247650</xdr:rowOff>
    </xdr:to>
    <xdr:sp>
      <xdr:nvSpPr>
        <xdr:cNvPr id="4" name="Rectangle 7"/>
        <xdr:cNvSpPr>
          <a:spLocks/>
        </xdr:cNvSpPr>
      </xdr:nvSpPr>
      <xdr:spPr>
        <a:xfrm>
          <a:off x="4600575" y="838200"/>
          <a:ext cx="3371850" cy="24765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22226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Investment Detail - Without Employer Matching</a:t>
          </a:r>
        </a:p>
      </xdr:txBody>
    </xdr:sp>
    <xdr:clientData/>
  </xdr:twoCellAnchor>
  <xdr:twoCellAnchor>
    <xdr:from>
      <xdr:col>14</xdr:col>
      <xdr:colOff>28575</xdr:colOff>
      <xdr:row>3</xdr:row>
      <xdr:rowOff>28575</xdr:rowOff>
    </xdr:from>
    <xdr:to>
      <xdr:col>15</xdr:col>
      <xdr:colOff>371475</xdr:colOff>
      <xdr:row>3</xdr:row>
      <xdr:rowOff>419100</xdr:rowOff>
    </xdr:to>
    <xdr:sp>
      <xdr:nvSpPr>
        <xdr:cNvPr id="5" name="Rectangle 8">
          <a:hlinkClick r:id="rId5"/>
        </xdr:cNvPr>
        <xdr:cNvSpPr>
          <a:spLocks/>
        </xdr:cNvSpPr>
      </xdr:nvSpPr>
      <xdr:spPr>
        <a:xfrm>
          <a:off x="8010525" y="409575"/>
          <a:ext cx="952500" cy="390525"/>
        </a:xfrm>
        <a:prstGeom prst="roundRect">
          <a:avLst/>
        </a:prstGeom>
        <a:gradFill rotWithShape="1">
          <a:gsLst>
            <a:gs pos="0">
              <a:srgbClr val="969696"/>
            </a:gs>
            <a:gs pos="100000">
              <a:srgbClr val="1D1D59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Planner%20De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mployee\Simpleplanning.com\Developement%20Spreadsheets\Retirement\V1.3%20Plus\Retirement%20Calculator%20&amp;%20Planner%20Plus_08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mployee\Simpleplanning.com\Web%20Page\Spreadsheets\Retirement%20Planner_June19-July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mployee\Simpleplanning.com\Web%20Page\Spreadsheets\Retirement%20Plann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mployee\Simpleplanning.com\Web%20Page\Spreadsheets\Investment%20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Planner"/>
      <sheetName val="Tracking"/>
      <sheetName val="Graphs"/>
      <sheetName val="Summary Report"/>
      <sheetName val="Notes"/>
    </sheetNames>
    <sheetDataSet>
      <sheetData sheetId="1">
        <row r="14">
          <cell r="C14" t="str">
            <v>First Month Tracking:</v>
          </cell>
          <cell r="D14" t="str">
            <v>Apr</v>
          </cell>
          <cell r="E14" t="str">
            <v>May</v>
          </cell>
          <cell r="F14" t="str">
            <v>Jun</v>
          </cell>
          <cell r="G14" t="str">
            <v>Jul</v>
          </cell>
          <cell r="H14" t="str">
            <v>Aug</v>
          </cell>
          <cell r="I14" t="str">
            <v>Sep</v>
          </cell>
          <cell r="J14" t="str">
            <v>Oct</v>
          </cell>
          <cell r="K14" t="str">
            <v>Nov</v>
          </cell>
          <cell r="L14" t="str">
            <v>Dec</v>
          </cell>
          <cell r="M14" t="str">
            <v>Jan</v>
          </cell>
          <cell r="N14" t="str">
            <v>Feb</v>
          </cell>
          <cell r="O14" t="str">
            <v>Mar</v>
          </cell>
        </row>
        <row r="15">
          <cell r="D15">
            <v>1</v>
          </cell>
          <cell r="E15">
            <v>2</v>
          </cell>
          <cell r="F15">
            <v>3</v>
          </cell>
          <cell r="G15">
            <v>4</v>
          </cell>
          <cell r="H15">
            <v>5</v>
          </cell>
          <cell r="I15">
            <v>6</v>
          </cell>
          <cell r="J15">
            <v>7</v>
          </cell>
          <cell r="K15">
            <v>8</v>
          </cell>
          <cell r="L15">
            <v>9</v>
          </cell>
          <cell r="M15">
            <v>10</v>
          </cell>
          <cell r="N15">
            <v>11</v>
          </cell>
          <cell r="O15">
            <v>12</v>
          </cell>
        </row>
        <row r="16">
          <cell r="B16" t="str">
            <v>Income</v>
          </cell>
          <cell r="D16">
            <v>8617</v>
          </cell>
          <cell r="E16">
            <v>8417</v>
          </cell>
          <cell r="F16">
            <v>8417</v>
          </cell>
          <cell r="G16">
            <v>8917</v>
          </cell>
          <cell r="H16">
            <v>8917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43285</v>
          </cell>
        </row>
        <row r="17">
          <cell r="R17">
            <v>1</v>
          </cell>
          <cell r="S17" t="str">
            <v>January</v>
          </cell>
          <cell r="T17" t="str">
            <v>February</v>
          </cell>
          <cell r="U17" t="str">
            <v>Jan</v>
          </cell>
          <cell r="V17" t="str">
            <v>Feb</v>
          </cell>
        </row>
        <row r="18">
          <cell r="C18" t="str">
            <v>Salary/Wages</v>
          </cell>
          <cell r="D18">
            <v>5000</v>
          </cell>
          <cell r="E18">
            <v>5000</v>
          </cell>
          <cell r="F18">
            <v>5000</v>
          </cell>
          <cell r="G18">
            <v>5500</v>
          </cell>
          <cell r="H18">
            <v>5500</v>
          </cell>
          <cell r="P18">
            <v>26000</v>
          </cell>
          <cell r="R18">
            <v>2</v>
          </cell>
          <cell r="S18" t="str">
            <v>February</v>
          </cell>
          <cell r="T18" t="str">
            <v>March</v>
          </cell>
          <cell r="U18" t="str">
            <v>Feb</v>
          </cell>
          <cell r="V18" t="str">
            <v>Mar</v>
          </cell>
        </row>
        <row r="19">
          <cell r="C19" t="str">
            <v>Salary/Wages (Spouse)</v>
          </cell>
          <cell r="D19">
            <v>3200</v>
          </cell>
          <cell r="E19">
            <v>3000</v>
          </cell>
          <cell r="F19">
            <v>3000</v>
          </cell>
          <cell r="G19">
            <v>3000</v>
          </cell>
          <cell r="H19">
            <v>3000</v>
          </cell>
          <cell r="P19">
            <v>15200</v>
          </cell>
          <cell r="R19">
            <v>3</v>
          </cell>
          <cell r="S19" t="str">
            <v>March</v>
          </cell>
          <cell r="T19" t="str">
            <v>April</v>
          </cell>
          <cell r="U19" t="str">
            <v>Mar</v>
          </cell>
          <cell r="V19" t="str">
            <v>Apr</v>
          </cell>
        </row>
        <row r="20">
          <cell r="C20" t="str">
            <v>Other</v>
          </cell>
          <cell r="D20">
            <v>417</v>
          </cell>
          <cell r="E20">
            <v>417</v>
          </cell>
          <cell r="F20">
            <v>417</v>
          </cell>
          <cell r="G20">
            <v>417</v>
          </cell>
          <cell r="H20">
            <v>417</v>
          </cell>
          <cell r="P20">
            <v>2085</v>
          </cell>
          <cell r="R20">
            <v>4</v>
          </cell>
          <cell r="S20" t="str">
            <v>April</v>
          </cell>
          <cell r="T20" t="str">
            <v>May</v>
          </cell>
          <cell r="U20" t="str">
            <v>Apr</v>
          </cell>
          <cell r="V20" t="str">
            <v>May</v>
          </cell>
        </row>
        <row r="21">
          <cell r="C21" t="str">
            <v>Other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P21">
            <v>0</v>
          </cell>
          <cell r="R21">
            <v>5</v>
          </cell>
          <cell r="S21" t="str">
            <v>May</v>
          </cell>
          <cell r="T21" t="str">
            <v>June</v>
          </cell>
          <cell r="U21" t="str">
            <v>May</v>
          </cell>
          <cell r="V21" t="str">
            <v>Jun</v>
          </cell>
        </row>
        <row r="22">
          <cell r="R22">
            <v>6</v>
          </cell>
          <cell r="S22" t="str">
            <v>June</v>
          </cell>
          <cell r="T22" t="str">
            <v>July</v>
          </cell>
          <cell r="U22" t="str">
            <v>Jun</v>
          </cell>
          <cell r="V22" t="str">
            <v>Jul</v>
          </cell>
        </row>
        <row r="23">
          <cell r="B23" t="str">
            <v>Expense</v>
          </cell>
          <cell r="D23">
            <v>4994.583333333333</v>
          </cell>
          <cell r="E23">
            <v>6354.583333333333</v>
          </cell>
          <cell r="F23">
            <v>5104.583333333333</v>
          </cell>
          <cell r="G23">
            <v>5484.583333333333</v>
          </cell>
          <cell r="H23">
            <v>5484.583333333333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27422.916666666664</v>
          </cell>
          <cell r="R23">
            <v>7</v>
          </cell>
          <cell r="S23" t="str">
            <v>July</v>
          </cell>
          <cell r="T23" t="str">
            <v>August</v>
          </cell>
          <cell r="U23" t="str">
            <v>Jul</v>
          </cell>
          <cell r="V23" t="str">
            <v>Aug</v>
          </cell>
        </row>
        <row r="24">
          <cell r="C24">
            <v>6095</v>
          </cell>
          <cell r="D24" t="str">
            <v>Under Budget</v>
          </cell>
          <cell r="E24" t="str">
            <v>Over Budget</v>
          </cell>
          <cell r="F24" t="str">
            <v>Under Budget</v>
          </cell>
          <cell r="G24" t="str">
            <v>Under Budget</v>
          </cell>
          <cell r="H24" t="str">
            <v>Under Budget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R24">
            <v>8</v>
          </cell>
          <cell r="S24" t="str">
            <v>August</v>
          </cell>
          <cell r="T24" t="str">
            <v>September</v>
          </cell>
          <cell r="U24" t="str">
            <v>Aug</v>
          </cell>
          <cell r="V24" t="str">
            <v>Sep</v>
          </cell>
        </row>
        <row r="25">
          <cell r="B25" t="str">
            <v>Transportation</v>
          </cell>
          <cell r="D25">
            <v>573.3333333333333</v>
          </cell>
          <cell r="E25">
            <v>573.3333333333333</v>
          </cell>
          <cell r="F25">
            <v>573.3333333333333</v>
          </cell>
          <cell r="G25">
            <v>573.3333333333333</v>
          </cell>
          <cell r="H25">
            <v>573.3333333333333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2866.666666666666</v>
          </cell>
          <cell r="R25">
            <v>9</v>
          </cell>
          <cell r="S25" t="str">
            <v>September</v>
          </cell>
          <cell r="T25" t="str">
            <v>October</v>
          </cell>
          <cell r="U25" t="str">
            <v>Sep</v>
          </cell>
          <cell r="V25" t="str">
            <v>Oct</v>
          </cell>
        </row>
        <row r="26">
          <cell r="C26" t="str">
            <v>Auto Loan/Lease</v>
          </cell>
          <cell r="D26">
            <v>150</v>
          </cell>
          <cell r="E26">
            <v>150</v>
          </cell>
          <cell r="F26">
            <v>150</v>
          </cell>
          <cell r="G26">
            <v>150</v>
          </cell>
          <cell r="H26">
            <v>150</v>
          </cell>
          <cell r="P26">
            <v>750</v>
          </cell>
          <cell r="R26">
            <v>10</v>
          </cell>
          <cell r="S26" t="str">
            <v>October</v>
          </cell>
          <cell r="T26" t="str">
            <v>November</v>
          </cell>
          <cell r="U26" t="str">
            <v>Oct</v>
          </cell>
          <cell r="V26" t="str">
            <v>Nov</v>
          </cell>
        </row>
        <row r="27">
          <cell r="C27" t="str">
            <v>Insurance </v>
          </cell>
          <cell r="D27">
            <v>100</v>
          </cell>
          <cell r="E27">
            <v>100</v>
          </cell>
          <cell r="F27">
            <v>100</v>
          </cell>
          <cell r="G27">
            <v>100</v>
          </cell>
          <cell r="H27">
            <v>100</v>
          </cell>
          <cell r="P27">
            <v>500</v>
          </cell>
          <cell r="R27">
            <v>11</v>
          </cell>
          <cell r="S27" t="str">
            <v>November</v>
          </cell>
          <cell r="T27" t="str">
            <v>December</v>
          </cell>
          <cell r="U27" t="str">
            <v>Nov</v>
          </cell>
          <cell r="V27" t="str">
            <v>Dec</v>
          </cell>
        </row>
        <row r="28">
          <cell r="C28" t="str">
            <v>Gas </v>
          </cell>
          <cell r="D28">
            <v>80</v>
          </cell>
          <cell r="E28">
            <v>80</v>
          </cell>
          <cell r="F28">
            <v>80</v>
          </cell>
          <cell r="G28">
            <v>80</v>
          </cell>
          <cell r="H28">
            <v>80</v>
          </cell>
          <cell r="P28">
            <v>400</v>
          </cell>
          <cell r="R28">
            <v>12</v>
          </cell>
          <cell r="S28" t="str">
            <v>December</v>
          </cell>
          <cell r="T28" t="str">
            <v>January</v>
          </cell>
          <cell r="U28" t="str">
            <v>Dec</v>
          </cell>
          <cell r="V28" t="str">
            <v>Jan</v>
          </cell>
        </row>
        <row r="29">
          <cell r="C29" t="str">
            <v>Maintenance </v>
          </cell>
          <cell r="D29">
            <v>100</v>
          </cell>
          <cell r="E29">
            <v>100</v>
          </cell>
          <cell r="F29">
            <v>100</v>
          </cell>
          <cell r="G29">
            <v>100</v>
          </cell>
          <cell r="H29">
            <v>100</v>
          </cell>
          <cell r="P29">
            <v>500</v>
          </cell>
        </row>
        <row r="30">
          <cell r="C30" t="str">
            <v>Registration/Inspection</v>
          </cell>
          <cell r="D30">
            <v>33.33333333333333</v>
          </cell>
          <cell r="E30">
            <v>33.33333333333333</v>
          </cell>
          <cell r="F30">
            <v>33.33333333333333</v>
          </cell>
          <cell r="G30">
            <v>33.33333333333333</v>
          </cell>
          <cell r="H30">
            <v>33.33333333333333</v>
          </cell>
          <cell r="P30">
            <v>166.66666666666663</v>
          </cell>
        </row>
        <row r="31">
          <cell r="C31" t="str">
            <v>Bus/ Train</v>
          </cell>
          <cell r="D31">
            <v>60</v>
          </cell>
          <cell r="E31">
            <v>60</v>
          </cell>
          <cell r="F31">
            <v>60</v>
          </cell>
          <cell r="G31">
            <v>60</v>
          </cell>
          <cell r="H31">
            <v>60</v>
          </cell>
          <cell r="P31">
            <v>300</v>
          </cell>
        </row>
        <row r="32">
          <cell r="C32" t="str">
            <v>Other</v>
          </cell>
          <cell r="D32">
            <v>50</v>
          </cell>
          <cell r="E32">
            <v>50</v>
          </cell>
          <cell r="F32">
            <v>50</v>
          </cell>
          <cell r="G32">
            <v>50</v>
          </cell>
          <cell r="H32">
            <v>50</v>
          </cell>
          <cell r="P32">
            <v>250</v>
          </cell>
        </row>
        <row r="34">
          <cell r="B34" t="str">
            <v>Home</v>
          </cell>
          <cell r="D34">
            <v>1850</v>
          </cell>
          <cell r="E34">
            <v>2100</v>
          </cell>
          <cell r="F34">
            <v>1850</v>
          </cell>
          <cell r="G34">
            <v>2250</v>
          </cell>
          <cell r="H34">
            <v>2250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10300</v>
          </cell>
        </row>
        <row r="35">
          <cell r="C35" t="str">
            <v>Mortgage</v>
          </cell>
          <cell r="D35">
            <v>1000</v>
          </cell>
          <cell r="E35">
            <v>1000</v>
          </cell>
          <cell r="F35">
            <v>1000</v>
          </cell>
          <cell r="G35">
            <v>1000</v>
          </cell>
          <cell r="H35">
            <v>1000</v>
          </cell>
          <cell r="P35">
            <v>5000</v>
          </cell>
        </row>
        <row r="36">
          <cell r="C36" t="str">
            <v>Rent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P36">
            <v>0</v>
          </cell>
        </row>
        <row r="37">
          <cell r="C37" t="str">
            <v>Maintenance</v>
          </cell>
          <cell r="D37">
            <v>0</v>
          </cell>
          <cell r="E37">
            <v>250</v>
          </cell>
          <cell r="F37">
            <v>0</v>
          </cell>
          <cell r="G37">
            <v>0</v>
          </cell>
          <cell r="H37">
            <v>0</v>
          </cell>
          <cell r="P37">
            <v>250</v>
          </cell>
        </row>
        <row r="38">
          <cell r="C38" t="str">
            <v>Insurance</v>
          </cell>
          <cell r="D38">
            <v>100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P38">
            <v>500</v>
          </cell>
        </row>
        <row r="39">
          <cell r="C39" t="str">
            <v>Furniture</v>
          </cell>
          <cell r="D39">
            <v>0</v>
          </cell>
          <cell r="E39">
            <v>0</v>
          </cell>
          <cell r="F39">
            <v>0</v>
          </cell>
          <cell r="G39">
            <v>400</v>
          </cell>
          <cell r="H39">
            <v>400</v>
          </cell>
          <cell r="P39">
            <v>800</v>
          </cell>
        </row>
        <row r="40">
          <cell r="C40" t="str">
            <v>Household Supplies</v>
          </cell>
          <cell r="D40">
            <v>50</v>
          </cell>
          <cell r="E40">
            <v>50</v>
          </cell>
          <cell r="F40">
            <v>50</v>
          </cell>
          <cell r="G40">
            <v>50</v>
          </cell>
          <cell r="H40">
            <v>50</v>
          </cell>
          <cell r="P40">
            <v>250</v>
          </cell>
        </row>
        <row r="41">
          <cell r="C41" t="str">
            <v>Groceries</v>
          </cell>
          <cell r="D41">
            <v>600</v>
          </cell>
          <cell r="E41">
            <v>600</v>
          </cell>
          <cell r="F41">
            <v>600</v>
          </cell>
          <cell r="G41">
            <v>600</v>
          </cell>
          <cell r="H41">
            <v>600</v>
          </cell>
          <cell r="P41">
            <v>3000</v>
          </cell>
        </row>
        <row r="42">
          <cell r="C42" t="str">
            <v>Real Estate Tax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P42">
            <v>0</v>
          </cell>
        </row>
        <row r="43">
          <cell r="C43" t="str">
            <v>Other</v>
          </cell>
          <cell r="D43">
            <v>100</v>
          </cell>
          <cell r="E43">
            <v>100</v>
          </cell>
          <cell r="F43">
            <v>100</v>
          </cell>
          <cell r="G43">
            <v>100</v>
          </cell>
          <cell r="H43">
            <v>100</v>
          </cell>
          <cell r="P43">
            <v>500</v>
          </cell>
        </row>
        <row r="45">
          <cell r="B45" t="str">
            <v>Utilities</v>
          </cell>
          <cell r="D45">
            <v>405</v>
          </cell>
          <cell r="E45">
            <v>415</v>
          </cell>
          <cell r="F45">
            <v>415</v>
          </cell>
          <cell r="G45">
            <v>395</v>
          </cell>
          <cell r="H45">
            <v>395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2025</v>
          </cell>
        </row>
        <row r="46">
          <cell r="C46" t="str">
            <v>Phone - Home</v>
          </cell>
          <cell r="D46">
            <v>60</v>
          </cell>
          <cell r="E46">
            <v>60</v>
          </cell>
          <cell r="F46">
            <v>60</v>
          </cell>
          <cell r="G46">
            <v>60</v>
          </cell>
          <cell r="H46">
            <v>60</v>
          </cell>
          <cell r="P46">
            <v>300</v>
          </cell>
        </row>
        <row r="47">
          <cell r="C47" t="str">
            <v>Phone - Cell</v>
          </cell>
          <cell r="D47">
            <v>40</v>
          </cell>
          <cell r="E47">
            <v>40</v>
          </cell>
          <cell r="F47">
            <v>40</v>
          </cell>
          <cell r="G47">
            <v>40</v>
          </cell>
          <cell r="H47">
            <v>40</v>
          </cell>
          <cell r="P47">
            <v>200</v>
          </cell>
        </row>
        <row r="48">
          <cell r="C48" t="str">
            <v>Cable</v>
          </cell>
          <cell r="D48">
            <v>50</v>
          </cell>
          <cell r="E48">
            <v>50</v>
          </cell>
          <cell r="F48">
            <v>50</v>
          </cell>
          <cell r="G48">
            <v>50</v>
          </cell>
          <cell r="H48">
            <v>50</v>
          </cell>
          <cell r="P48">
            <v>250</v>
          </cell>
        </row>
        <row r="49">
          <cell r="C49" t="str">
            <v>Gas</v>
          </cell>
          <cell r="D49">
            <v>50</v>
          </cell>
          <cell r="E49">
            <v>50</v>
          </cell>
          <cell r="F49">
            <v>50</v>
          </cell>
          <cell r="G49">
            <v>50</v>
          </cell>
          <cell r="H49">
            <v>50</v>
          </cell>
          <cell r="P49">
            <v>250</v>
          </cell>
        </row>
        <row r="50">
          <cell r="C50" t="str">
            <v>Water</v>
          </cell>
          <cell r="D50">
            <v>25</v>
          </cell>
          <cell r="E50">
            <v>25</v>
          </cell>
          <cell r="F50">
            <v>25</v>
          </cell>
          <cell r="G50">
            <v>25</v>
          </cell>
          <cell r="H50">
            <v>25</v>
          </cell>
          <cell r="P50">
            <v>125</v>
          </cell>
        </row>
        <row r="51">
          <cell r="C51" t="str">
            <v>Electricity</v>
          </cell>
          <cell r="D51">
            <v>100</v>
          </cell>
          <cell r="E51">
            <v>110</v>
          </cell>
          <cell r="F51">
            <v>110</v>
          </cell>
          <cell r="G51">
            <v>90</v>
          </cell>
          <cell r="H51">
            <v>90</v>
          </cell>
          <cell r="P51">
            <v>500</v>
          </cell>
        </row>
        <row r="52">
          <cell r="C52" t="str">
            <v>Internet</v>
          </cell>
          <cell r="D52">
            <v>40</v>
          </cell>
          <cell r="E52">
            <v>40</v>
          </cell>
          <cell r="F52">
            <v>40</v>
          </cell>
          <cell r="G52">
            <v>40</v>
          </cell>
          <cell r="H52">
            <v>40</v>
          </cell>
          <cell r="P52">
            <v>200</v>
          </cell>
        </row>
        <row r="53">
          <cell r="C53" t="str">
            <v>Other</v>
          </cell>
          <cell r="D53">
            <v>40</v>
          </cell>
          <cell r="E53">
            <v>40</v>
          </cell>
          <cell r="F53">
            <v>40</v>
          </cell>
          <cell r="G53">
            <v>40</v>
          </cell>
          <cell r="H53">
            <v>40</v>
          </cell>
          <cell r="P53">
            <v>200</v>
          </cell>
        </row>
        <row r="55">
          <cell r="B55" t="str">
            <v>Health</v>
          </cell>
          <cell r="D55">
            <v>297.5</v>
          </cell>
          <cell r="E55">
            <v>297.5</v>
          </cell>
          <cell r="F55">
            <v>297.5</v>
          </cell>
          <cell r="G55">
            <v>297.5</v>
          </cell>
          <cell r="H55">
            <v>297.5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1487.5</v>
          </cell>
        </row>
        <row r="56">
          <cell r="C56" t="str">
            <v>Dental</v>
          </cell>
          <cell r="D56">
            <v>12.5</v>
          </cell>
          <cell r="E56">
            <v>12.5</v>
          </cell>
          <cell r="F56">
            <v>12.5</v>
          </cell>
          <cell r="G56">
            <v>12.5</v>
          </cell>
          <cell r="H56">
            <v>12.5</v>
          </cell>
          <cell r="P56">
            <v>62.5</v>
          </cell>
        </row>
        <row r="57">
          <cell r="C57" t="str">
            <v>Medical</v>
          </cell>
          <cell r="D57">
            <v>250</v>
          </cell>
          <cell r="E57">
            <v>250</v>
          </cell>
          <cell r="F57">
            <v>250</v>
          </cell>
          <cell r="G57">
            <v>250</v>
          </cell>
          <cell r="H57">
            <v>250</v>
          </cell>
          <cell r="P57">
            <v>1250</v>
          </cell>
        </row>
        <row r="58">
          <cell r="C58" t="str">
            <v>Medication</v>
          </cell>
          <cell r="D58">
            <v>12.5</v>
          </cell>
          <cell r="E58">
            <v>12.5</v>
          </cell>
          <cell r="F58">
            <v>12.5</v>
          </cell>
          <cell r="G58">
            <v>12.5</v>
          </cell>
          <cell r="H58">
            <v>12.5</v>
          </cell>
          <cell r="P58">
            <v>62.5</v>
          </cell>
        </row>
        <row r="59">
          <cell r="C59" t="str">
            <v>Vision/contacts</v>
          </cell>
          <cell r="D59">
            <v>12.5</v>
          </cell>
          <cell r="E59">
            <v>12.5</v>
          </cell>
          <cell r="F59">
            <v>12.5</v>
          </cell>
          <cell r="G59">
            <v>12.5</v>
          </cell>
          <cell r="H59">
            <v>12.5</v>
          </cell>
          <cell r="P59">
            <v>62.5</v>
          </cell>
        </row>
        <row r="60">
          <cell r="C60" t="str">
            <v>Life Insurance</v>
          </cell>
          <cell r="D60">
            <v>10</v>
          </cell>
          <cell r="E60">
            <v>10</v>
          </cell>
          <cell r="F60">
            <v>10</v>
          </cell>
          <cell r="G60">
            <v>10</v>
          </cell>
          <cell r="H60">
            <v>10</v>
          </cell>
          <cell r="P60">
            <v>50</v>
          </cell>
        </row>
        <row r="61">
          <cell r="C61" t="str">
            <v>Other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P61">
            <v>0</v>
          </cell>
        </row>
        <row r="63">
          <cell r="B63" t="str">
            <v>Entertainment</v>
          </cell>
          <cell r="D63">
            <v>526.25</v>
          </cell>
          <cell r="E63">
            <v>1626.25</v>
          </cell>
          <cell r="F63">
            <v>626.25</v>
          </cell>
          <cell r="G63">
            <v>626.25</v>
          </cell>
          <cell r="H63">
            <v>626.25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4031.25</v>
          </cell>
        </row>
        <row r="64">
          <cell r="C64" t="str">
            <v>Memberships</v>
          </cell>
          <cell r="D64">
            <v>50</v>
          </cell>
          <cell r="E64">
            <v>50</v>
          </cell>
          <cell r="F64">
            <v>50</v>
          </cell>
          <cell r="G64">
            <v>50</v>
          </cell>
          <cell r="H64">
            <v>50</v>
          </cell>
          <cell r="P64">
            <v>250</v>
          </cell>
        </row>
        <row r="65">
          <cell r="C65" t="str">
            <v>Dining out</v>
          </cell>
          <cell r="D65">
            <v>300</v>
          </cell>
          <cell r="E65">
            <v>300</v>
          </cell>
          <cell r="F65">
            <v>300</v>
          </cell>
          <cell r="G65">
            <v>300</v>
          </cell>
          <cell r="H65">
            <v>300</v>
          </cell>
          <cell r="P65">
            <v>1500</v>
          </cell>
        </row>
        <row r="66">
          <cell r="C66" t="str">
            <v>Events</v>
          </cell>
          <cell r="D66">
            <v>62.5</v>
          </cell>
          <cell r="E66">
            <v>62.5</v>
          </cell>
          <cell r="F66">
            <v>62.5</v>
          </cell>
          <cell r="G66">
            <v>62.5</v>
          </cell>
          <cell r="H66">
            <v>62.5</v>
          </cell>
          <cell r="P66">
            <v>312.5</v>
          </cell>
        </row>
        <row r="67">
          <cell r="C67" t="str">
            <v>Subscriptions</v>
          </cell>
          <cell r="D67">
            <v>5</v>
          </cell>
          <cell r="E67">
            <v>5</v>
          </cell>
          <cell r="F67">
            <v>5</v>
          </cell>
          <cell r="G67">
            <v>5</v>
          </cell>
          <cell r="H67">
            <v>5</v>
          </cell>
          <cell r="P67">
            <v>25</v>
          </cell>
        </row>
        <row r="68">
          <cell r="C68" t="str">
            <v>Movies</v>
          </cell>
          <cell r="D68">
            <v>40</v>
          </cell>
          <cell r="E68">
            <v>40</v>
          </cell>
          <cell r="F68">
            <v>40</v>
          </cell>
          <cell r="G68">
            <v>40</v>
          </cell>
          <cell r="H68">
            <v>40</v>
          </cell>
          <cell r="P68">
            <v>200</v>
          </cell>
        </row>
        <row r="69">
          <cell r="C69" t="str">
            <v>Music</v>
          </cell>
          <cell r="D69">
            <v>18.75</v>
          </cell>
          <cell r="E69">
            <v>18.75</v>
          </cell>
          <cell r="F69">
            <v>18.75</v>
          </cell>
          <cell r="G69">
            <v>18.75</v>
          </cell>
          <cell r="H69">
            <v>18.75</v>
          </cell>
          <cell r="P69">
            <v>93.75</v>
          </cell>
        </row>
        <row r="70">
          <cell r="C70" t="str">
            <v>Hobbies</v>
          </cell>
          <cell r="D70">
            <v>50</v>
          </cell>
          <cell r="E70">
            <v>50</v>
          </cell>
          <cell r="F70">
            <v>50</v>
          </cell>
          <cell r="G70">
            <v>50</v>
          </cell>
          <cell r="H70">
            <v>50</v>
          </cell>
          <cell r="P70">
            <v>250</v>
          </cell>
        </row>
        <row r="71">
          <cell r="C71" t="str">
            <v>Travel/ Vacation</v>
          </cell>
          <cell r="E71">
            <v>1000</v>
          </cell>
          <cell r="P71">
            <v>1000</v>
          </cell>
        </row>
        <row r="72">
          <cell r="C72" t="str">
            <v>Other</v>
          </cell>
          <cell r="E72">
            <v>100</v>
          </cell>
          <cell r="F72">
            <v>100</v>
          </cell>
          <cell r="G72">
            <v>100</v>
          </cell>
          <cell r="H72">
            <v>100</v>
          </cell>
          <cell r="P72">
            <v>400</v>
          </cell>
        </row>
        <row r="74">
          <cell r="B74" t="str">
            <v>Miscellaneous</v>
          </cell>
          <cell r="D74">
            <v>1342.5</v>
          </cell>
          <cell r="E74">
            <v>1342.5</v>
          </cell>
          <cell r="F74">
            <v>1342.5</v>
          </cell>
          <cell r="G74">
            <v>1342.5</v>
          </cell>
          <cell r="H74">
            <v>1342.5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6712.5</v>
          </cell>
        </row>
        <row r="75">
          <cell r="C75" t="str">
            <v>Dry Cleaning</v>
          </cell>
          <cell r="D75">
            <v>50</v>
          </cell>
          <cell r="E75">
            <v>50</v>
          </cell>
          <cell r="F75">
            <v>50</v>
          </cell>
          <cell r="G75">
            <v>50</v>
          </cell>
          <cell r="H75">
            <v>50</v>
          </cell>
          <cell r="P75">
            <v>250</v>
          </cell>
        </row>
        <row r="76">
          <cell r="C76" t="str">
            <v>New Clothes</v>
          </cell>
          <cell r="D76">
            <v>37.5</v>
          </cell>
          <cell r="E76">
            <v>37.5</v>
          </cell>
          <cell r="F76">
            <v>37.5</v>
          </cell>
          <cell r="G76">
            <v>37.5</v>
          </cell>
          <cell r="H76">
            <v>37.5</v>
          </cell>
          <cell r="P76">
            <v>187.5</v>
          </cell>
        </row>
        <row r="77">
          <cell r="C77" t="str">
            <v>Donations</v>
          </cell>
          <cell r="D77">
            <v>80</v>
          </cell>
          <cell r="E77">
            <v>80</v>
          </cell>
          <cell r="F77">
            <v>80</v>
          </cell>
          <cell r="G77">
            <v>80</v>
          </cell>
          <cell r="H77">
            <v>80</v>
          </cell>
          <cell r="P77">
            <v>400</v>
          </cell>
        </row>
        <row r="78">
          <cell r="C78" t="str">
            <v>Child Care</v>
          </cell>
          <cell r="D78">
            <v>500</v>
          </cell>
          <cell r="E78">
            <v>500</v>
          </cell>
          <cell r="F78">
            <v>500</v>
          </cell>
          <cell r="G78">
            <v>500</v>
          </cell>
          <cell r="H78">
            <v>500</v>
          </cell>
          <cell r="P78">
            <v>2500</v>
          </cell>
        </row>
        <row r="79">
          <cell r="C79" t="str">
            <v>Tuition</v>
          </cell>
          <cell r="D79">
            <v>62.5</v>
          </cell>
          <cell r="E79">
            <v>62.5</v>
          </cell>
          <cell r="F79">
            <v>62.5</v>
          </cell>
          <cell r="G79">
            <v>62.5</v>
          </cell>
          <cell r="H79">
            <v>62.5</v>
          </cell>
          <cell r="P79">
            <v>312.5</v>
          </cell>
        </row>
        <row r="80">
          <cell r="C80" t="str">
            <v>College Loans</v>
          </cell>
          <cell r="D80">
            <v>150</v>
          </cell>
          <cell r="E80">
            <v>150</v>
          </cell>
          <cell r="F80">
            <v>150</v>
          </cell>
          <cell r="G80">
            <v>150</v>
          </cell>
          <cell r="H80">
            <v>150</v>
          </cell>
          <cell r="P80">
            <v>750</v>
          </cell>
        </row>
        <row r="81">
          <cell r="C81" t="str">
            <v>Pocket Money</v>
          </cell>
          <cell r="D81">
            <v>200</v>
          </cell>
          <cell r="E81">
            <v>200</v>
          </cell>
          <cell r="F81">
            <v>200</v>
          </cell>
          <cell r="G81">
            <v>200</v>
          </cell>
          <cell r="H81">
            <v>200</v>
          </cell>
          <cell r="P81">
            <v>1000</v>
          </cell>
        </row>
        <row r="82">
          <cell r="C82" t="str">
            <v>Gifts</v>
          </cell>
          <cell r="D82">
            <v>62.5</v>
          </cell>
          <cell r="E82">
            <v>62.5</v>
          </cell>
          <cell r="F82">
            <v>62.5</v>
          </cell>
          <cell r="G82">
            <v>62.5</v>
          </cell>
          <cell r="H82">
            <v>62.5</v>
          </cell>
          <cell r="P82">
            <v>312.5</v>
          </cell>
        </row>
        <row r="83">
          <cell r="C83" t="str">
            <v>Credit Card</v>
          </cell>
          <cell r="D83">
            <v>50</v>
          </cell>
          <cell r="E83">
            <v>50</v>
          </cell>
          <cell r="F83">
            <v>50</v>
          </cell>
          <cell r="G83">
            <v>50</v>
          </cell>
          <cell r="H83">
            <v>50</v>
          </cell>
          <cell r="P83">
            <v>250</v>
          </cell>
        </row>
        <row r="84">
          <cell r="C84" t="str">
            <v>Other 1</v>
          </cell>
          <cell r="D84">
            <v>50</v>
          </cell>
          <cell r="E84">
            <v>50</v>
          </cell>
          <cell r="F84">
            <v>50</v>
          </cell>
          <cell r="G84">
            <v>50</v>
          </cell>
          <cell r="H84">
            <v>50</v>
          </cell>
          <cell r="P84">
            <v>250</v>
          </cell>
        </row>
        <row r="85">
          <cell r="C85" t="str">
            <v>Other 2</v>
          </cell>
          <cell r="D85">
            <v>50</v>
          </cell>
          <cell r="E85">
            <v>50</v>
          </cell>
          <cell r="F85">
            <v>50</v>
          </cell>
          <cell r="G85">
            <v>50</v>
          </cell>
          <cell r="H85">
            <v>50</v>
          </cell>
          <cell r="P85">
            <v>250</v>
          </cell>
        </row>
        <row r="86">
          <cell r="C86" t="str">
            <v>Other</v>
          </cell>
          <cell r="D86">
            <v>50</v>
          </cell>
          <cell r="E86">
            <v>50</v>
          </cell>
          <cell r="F86">
            <v>50</v>
          </cell>
          <cell r="G86">
            <v>50</v>
          </cell>
          <cell r="H86">
            <v>50</v>
          </cell>
          <cell r="P86">
            <v>250</v>
          </cell>
        </row>
        <row r="89">
          <cell r="B89" t="str">
            <v>Flexible Expense</v>
          </cell>
          <cell r="D89">
            <v>1426.25</v>
          </cell>
          <cell r="E89">
            <v>2526.25</v>
          </cell>
          <cell r="F89">
            <v>1526.25</v>
          </cell>
          <cell r="G89">
            <v>1926.25</v>
          </cell>
          <cell r="H89">
            <v>1926.25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9331.25</v>
          </cell>
        </row>
      </sheetData>
      <sheetData sheetId="3">
        <row r="17">
          <cell r="B17" t="str">
            <v>Transportation</v>
          </cell>
          <cell r="C17">
            <v>573.3333333333333</v>
          </cell>
          <cell r="D17">
            <v>573.3333333333333</v>
          </cell>
        </row>
        <row r="18">
          <cell r="B18" t="str">
            <v>Home</v>
          </cell>
          <cell r="C18">
            <v>2129.1666666666665</v>
          </cell>
          <cell r="D18">
            <v>2250</v>
          </cell>
        </row>
        <row r="19">
          <cell r="B19" t="str">
            <v>Utilities</v>
          </cell>
          <cell r="C19">
            <v>365</v>
          </cell>
          <cell r="D19">
            <v>395</v>
          </cell>
        </row>
        <row r="20">
          <cell r="B20" t="str">
            <v>Health</v>
          </cell>
          <cell r="C20">
            <v>297.5</v>
          </cell>
          <cell r="D20">
            <v>297.5</v>
          </cell>
        </row>
        <row r="21">
          <cell r="B21" t="str">
            <v>Entertainment</v>
          </cell>
          <cell r="C21">
            <v>1137.5</v>
          </cell>
          <cell r="D21">
            <v>626.25</v>
          </cell>
        </row>
        <row r="22">
          <cell r="B22" t="str">
            <v>Miscellaneous</v>
          </cell>
          <cell r="C22">
            <v>1592.5</v>
          </cell>
          <cell r="D22">
            <v>1342.5</v>
          </cell>
        </row>
        <row r="23">
          <cell r="B23" t="str">
            <v>Expense</v>
          </cell>
          <cell r="C23">
            <v>6095</v>
          </cell>
          <cell r="D23">
            <v>5484.583333333333</v>
          </cell>
        </row>
        <row r="33">
          <cell r="G33" t="str">
            <v>Transportation</v>
          </cell>
          <cell r="H33" t="str">
            <v>Home</v>
          </cell>
          <cell r="I33" t="str">
            <v>Utilities</v>
          </cell>
          <cell r="J33" t="str">
            <v>Health</v>
          </cell>
          <cell r="K33" t="str">
            <v>Entertainment</v>
          </cell>
          <cell r="L33" t="str">
            <v>Miscellaneous</v>
          </cell>
        </row>
        <row r="34">
          <cell r="G34" t="str">
            <v>Auto Loan/Lease</v>
          </cell>
          <cell r="H34" t="str">
            <v>Mortgage</v>
          </cell>
          <cell r="I34" t="str">
            <v>Phone - Home</v>
          </cell>
          <cell r="J34" t="str">
            <v>Dental</v>
          </cell>
          <cell r="K34" t="str">
            <v>Memberships</v>
          </cell>
          <cell r="L34" t="str">
            <v>Dry Cleaning</v>
          </cell>
        </row>
        <row r="35">
          <cell r="G35" t="str">
            <v>Insurance </v>
          </cell>
          <cell r="H35" t="str">
            <v>Rent</v>
          </cell>
          <cell r="I35" t="str">
            <v>Phone - Cell</v>
          </cell>
          <cell r="J35" t="str">
            <v>Medical</v>
          </cell>
          <cell r="K35" t="str">
            <v>Dining out</v>
          </cell>
          <cell r="L35" t="str">
            <v>New Clothes</v>
          </cell>
        </row>
        <row r="36">
          <cell r="G36" t="str">
            <v>Gas </v>
          </cell>
          <cell r="H36" t="str">
            <v>Maintenance</v>
          </cell>
          <cell r="I36" t="str">
            <v>Cable</v>
          </cell>
          <cell r="J36" t="str">
            <v>Medication</v>
          </cell>
          <cell r="K36" t="str">
            <v>Events</v>
          </cell>
          <cell r="L36" t="str">
            <v>Donations</v>
          </cell>
        </row>
        <row r="37">
          <cell r="G37" t="str">
            <v>Maintenance </v>
          </cell>
          <cell r="H37" t="str">
            <v>Insurance</v>
          </cell>
          <cell r="I37" t="str">
            <v>Gas</v>
          </cell>
          <cell r="J37" t="str">
            <v>Vision/contacts</v>
          </cell>
          <cell r="K37" t="str">
            <v>Subscriptions</v>
          </cell>
          <cell r="L37" t="str">
            <v>Child Care</v>
          </cell>
        </row>
        <row r="38">
          <cell r="G38" t="str">
            <v>Registration/Inspection</v>
          </cell>
          <cell r="H38" t="str">
            <v>Furniture</v>
          </cell>
          <cell r="I38" t="str">
            <v>Water</v>
          </cell>
          <cell r="J38" t="str">
            <v>Life Insurance</v>
          </cell>
          <cell r="K38" t="str">
            <v>Movies</v>
          </cell>
          <cell r="L38" t="str">
            <v>Tuition</v>
          </cell>
        </row>
        <row r="39">
          <cell r="G39" t="str">
            <v>Bus/ Train</v>
          </cell>
          <cell r="H39" t="str">
            <v>Household Supplies</v>
          </cell>
          <cell r="I39" t="str">
            <v>Electricity</v>
          </cell>
          <cell r="K39" t="str">
            <v>Music</v>
          </cell>
          <cell r="L39" t="str">
            <v>College Loans</v>
          </cell>
        </row>
        <row r="40">
          <cell r="H40" t="str">
            <v>Groceries</v>
          </cell>
          <cell r="I40" t="str">
            <v>Internet</v>
          </cell>
          <cell r="K40" t="str">
            <v>Hobbies</v>
          </cell>
          <cell r="L40" t="str">
            <v>Pocket Money</v>
          </cell>
        </row>
        <row r="41">
          <cell r="H41" t="str">
            <v>Real Estate Tax</v>
          </cell>
          <cell r="K41" t="str">
            <v>Travel/ Vacation</v>
          </cell>
          <cell r="L41" t="str">
            <v>Gifts</v>
          </cell>
        </row>
        <row r="42">
          <cell r="L42" t="str">
            <v>Credit Card</v>
          </cell>
        </row>
        <row r="43">
          <cell r="G43" t="str">
            <v>Other</v>
          </cell>
          <cell r="H43" t="str">
            <v>Other</v>
          </cell>
          <cell r="I43" t="str">
            <v>Other</v>
          </cell>
          <cell r="J43" t="str">
            <v>Other</v>
          </cell>
          <cell r="K43" t="str">
            <v>Other</v>
          </cell>
          <cell r="L43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 (2)"/>
      <sheetName val="Overview"/>
      <sheetName val="Retirement Calc"/>
      <sheetName val="Inv. Detail"/>
      <sheetName val="Cash Flow"/>
      <sheetName val="Graphs"/>
      <sheetName val="Retirement Spend"/>
      <sheetName val="Solver"/>
    </sheetNames>
    <sheetDataSet>
      <sheetData sheetId="2">
        <row r="14">
          <cell r="O14">
            <v>185000</v>
          </cell>
          <cell r="T14" t="str">
            <v>401k</v>
          </cell>
          <cell r="U14">
            <v>1</v>
          </cell>
          <cell r="V14">
            <v>22876.10609609168</v>
          </cell>
          <cell r="W14">
            <v>0.6780807298018465</v>
          </cell>
          <cell r="X14">
            <v>0.6838404172131497</v>
          </cell>
          <cell r="Y14">
            <v>102215.29737828068</v>
          </cell>
          <cell r="Z14">
            <v>103083.52461978381</v>
          </cell>
          <cell r="AA14">
            <v>868.227241503133</v>
          </cell>
          <cell r="AB14">
            <v>18.273413533426943</v>
          </cell>
        </row>
        <row r="15">
          <cell r="E15">
            <v>18</v>
          </cell>
          <cell r="O15">
            <v>208750</v>
          </cell>
          <cell r="P15">
            <v>1</v>
          </cell>
          <cell r="Q15">
            <v>508.14947725147306</v>
          </cell>
          <cell r="R15">
            <v>553.8829302041057</v>
          </cell>
          <cell r="T15" t="str">
            <v>IRA</v>
          </cell>
          <cell r="U15">
            <v>1</v>
          </cell>
          <cell r="V15">
            <v>22876.10609609168</v>
          </cell>
          <cell r="W15">
            <v>0.6780807298018465</v>
          </cell>
          <cell r="X15">
            <v>0.6838404172131497</v>
          </cell>
          <cell r="Y15">
            <v>102215.29737828068</v>
          </cell>
          <cell r="Z15">
            <v>103083.52461978381</v>
          </cell>
          <cell r="AA15">
            <v>868.227241503133</v>
          </cell>
          <cell r="AB15">
            <v>18.273413533426943</v>
          </cell>
        </row>
        <row r="16">
          <cell r="O16">
            <v>235762.82000000004</v>
          </cell>
          <cell r="P16">
            <v>2</v>
          </cell>
          <cell r="Q16">
            <v>521.8695131372627</v>
          </cell>
          <cell r="R16">
            <v>1172.5701632420917</v>
          </cell>
          <cell r="T16" t="str">
            <v>Roth IRA</v>
          </cell>
          <cell r="U16">
            <v>0</v>
          </cell>
          <cell r="V16">
            <v>22876.10609609168</v>
          </cell>
          <cell r="W16">
            <v>0.6780807298018465</v>
          </cell>
          <cell r="X16">
            <v>0.6659487035305305</v>
          </cell>
          <cell r="Y16">
            <v>102215.29737828068</v>
          </cell>
          <cell r="Z16">
            <v>100386.49054360471</v>
          </cell>
          <cell r="AA16">
            <v>-1828.8068346759683</v>
          </cell>
          <cell r="AB16">
            <v>-34.07790911973177</v>
          </cell>
        </row>
        <row r="17">
          <cell r="O17">
            <v>265238.70024000003</v>
          </cell>
          <cell r="P17">
            <v>3</v>
          </cell>
          <cell r="Q17">
            <v>535.9599899919688</v>
          </cell>
          <cell r="R17">
            <v>1862.297867025126</v>
          </cell>
          <cell r="T17" t="str">
            <v>Other</v>
          </cell>
          <cell r="U17">
            <v>1</v>
          </cell>
          <cell r="V17">
            <v>22876.10609609168</v>
          </cell>
          <cell r="W17">
            <v>0.6780807298018465</v>
          </cell>
          <cell r="X17">
            <v>0.6838404172131497</v>
          </cell>
          <cell r="Y17">
            <v>102215.29737828068</v>
          </cell>
          <cell r="Z17">
            <v>103083.52461978381</v>
          </cell>
          <cell r="AA17">
            <v>868.227241503133</v>
          </cell>
          <cell r="AB17">
            <v>18.273413533426943</v>
          </cell>
        </row>
        <row r="18">
          <cell r="O18">
            <v>297395.46103948005</v>
          </cell>
          <cell r="P18">
            <v>4</v>
          </cell>
          <cell r="Q18">
            <v>550.4309097217518</v>
          </cell>
          <cell r="R18">
            <v>2629.8743666540972</v>
          </cell>
          <cell r="T18" t="str">
            <v>Other #2</v>
          </cell>
          <cell r="U18">
            <v>1</v>
          </cell>
          <cell r="V18">
            <v>22876.10609609168</v>
          </cell>
          <cell r="W18">
            <v>0.6780807298018465</v>
          </cell>
          <cell r="X18">
            <v>0.6838404172131497</v>
          </cell>
          <cell r="Y18">
            <v>102215.29737828068</v>
          </cell>
          <cell r="Z18">
            <v>103083.52461978381</v>
          </cell>
          <cell r="AA18">
            <v>868.227241503133</v>
          </cell>
          <cell r="AB18">
            <v>18.273413533426943</v>
          </cell>
        </row>
        <row r="19">
          <cell r="O19">
            <v>333550.04513283604</v>
          </cell>
          <cell r="P19">
            <v>5</v>
          </cell>
          <cell r="Q19">
            <v>565.292544284239</v>
          </cell>
          <cell r="R19">
            <v>3482.731932922787</v>
          </cell>
        </row>
        <row r="20">
          <cell r="O20">
            <v>372966.59550246235</v>
          </cell>
          <cell r="P20">
            <v>6</v>
          </cell>
          <cell r="Q20">
            <v>580.5554429799134</v>
          </cell>
          <cell r="R20">
            <v>4428.983239733944</v>
          </cell>
        </row>
        <row r="21">
          <cell r="O21">
            <v>417012.3926359496</v>
          </cell>
          <cell r="P21">
            <v>7</v>
          </cell>
          <cell r="Q21">
            <v>596.2304399403711</v>
          </cell>
          <cell r="R21">
            <v>5477.482910845004</v>
          </cell>
        </row>
        <row r="22">
          <cell r="O22">
            <v>465006.2811456945</v>
          </cell>
          <cell r="P22">
            <v>8</v>
          </cell>
          <cell r="Q22">
            <v>612.328661818761</v>
          </cell>
          <cell r="R22">
            <v>6637.894614203505</v>
          </cell>
        </row>
        <row r="23">
          <cell r="O23">
            <v>517294.9861907814</v>
          </cell>
          <cell r="P23">
            <v>9</v>
          </cell>
          <cell r="Q23">
            <v>628.8615356878676</v>
          </cell>
          <cell r="R23">
            <v>7920.764203381596</v>
          </cell>
        </row>
        <row r="24">
          <cell r="B24" t="str">
            <v>401k</v>
          </cell>
          <cell r="C24">
            <v>4000</v>
          </cell>
          <cell r="D24">
            <v>120000</v>
          </cell>
          <cell r="E24">
            <v>0.09</v>
          </cell>
          <cell r="O24">
            <v>574255.5522922712</v>
          </cell>
          <cell r="P24">
            <v>10</v>
          </cell>
          <cell r="Q24">
            <v>645.8407971514399</v>
          </cell>
          <cell r="R24">
            <v>9337.59945058101</v>
          </cell>
        </row>
        <row r="25">
          <cell r="B25" t="str">
            <v>IRA</v>
          </cell>
          <cell r="O25">
            <v>636297.9958668489</v>
          </cell>
          <cell r="P25">
            <v>11</v>
          </cell>
          <cell r="Q25">
            <v>663.2784986745287</v>
          </cell>
          <cell r="R25">
            <v>10900.956964688537</v>
          </cell>
        </row>
        <row r="26">
          <cell r="B26" t="str">
            <v>Roth IRA</v>
          </cell>
          <cell r="C26">
            <v>3000</v>
          </cell>
          <cell r="D26">
            <v>50000</v>
          </cell>
          <cell r="E26">
            <v>0.08</v>
          </cell>
          <cell r="O26">
            <v>703868.1902476912</v>
          </cell>
          <cell r="P26">
            <v>12</v>
          </cell>
          <cell r="Q26">
            <v>681.1870181387409</v>
          </cell>
          <cell r="R26">
            <v>12624.536941281734</v>
          </cell>
        </row>
        <row r="27">
          <cell r="B27" t="str">
            <v>Other</v>
          </cell>
          <cell r="D27">
            <v>15000</v>
          </cell>
          <cell r="E27">
            <v>0.09</v>
          </cell>
          <cell r="O27">
            <v>777451.0036132538</v>
          </cell>
          <cell r="P27">
            <v>13</v>
          </cell>
          <cell r="Q27">
            <v>699.5790676284869</v>
          </cell>
          <cell r="R27">
            <v>14523.286449712143</v>
          </cell>
        </row>
        <row r="28">
          <cell r="B28" t="str">
            <v>Other #2</v>
          </cell>
          <cell r="O28">
            <v>857573.712042173</v>
          </cell>
          <cell r="P28">
            <v>14</v>
          </cell>
          <cell r="Q28">
            <v>718.467702454456</v>
          </cell>
          <cell r="R28">
            <v>16613.512025861593</v>
          </cell>
        </row>
        <row r="29">
          <cell r="B29" t="str">
            <v>Total</v>
          </cell>
          <cell r="C29">
            <v>7000</v>
          </cell>
          <cell r="D29">
            <v>185000</v>
          </cell>
          <cell r="O29">
            <v>944809.7118685341</v>
          </cell>
          <cell r="P29">
            <v>15</v>
          </cell>
          <cell r="Q29">
            <v>737.8663304207263</v>
          </cell>
          <cell r="R29">
            <v>18913.00240834773</v>
          </cell>
        </row>
        <row r="30">
          <cell r="O30">
            <v>1039782.5576403588</v>
          </cell>
          <cell r="P30">
            <v>16</v>
          </cell>
          <cell r="Q30">
            <v>757.7887213420859</v>
          </cell>
          <cell r="R30">
            <v>21441.162331361902</v>
          </cell>
        </row>
        <row r="31">
          <cell r="O31">
            <v>1143170.3543005714</v>
          </cell>
          <cell r="P31">
            <v>17</v>
          </cell>
          <cell r="Q31">
            <v>778.2490168183222</v>
          </cell>
          <cell r="R31">
            <v>24219.158369516445</v>
          </cell>
        </row>
        <row r="32">
          <cell r="O32">
            <v>1255710.534730522</v>
          </cell>
          <cell r="P32">
            <v>18</v>
          </cell>
          <cell r="Q32">
            <v>799.2617402724168</v>
          </cell>
          <cell r="R32">
            <v>27270.07791966986</v>
          </cell>
        </row>
        <row r="33">
          <cell r="O33">
            <v>1226177.9247804862</v>
          </cell>
          <cell r="P33">
            <v>19</v>
          </cell>
          <cell r="Q33">
            <v>820.8418072597719</v>
          </cell>
          <cell r="R33">
            <v>30619.1025023533</v>
          </cell>
        </row>
        <row r="34">
          <cell r="O34">
            <v>1221847.2954575631</v>
          </cell>
          <cell r="P34">
            <v>20</v>
          </cell>
          <cell r="Q34">
            <v>843.0045360557857</v>
          </cell>
          <cell r="R34">
            <v>34293.6966718659</v>
          </cell>
        </row>
        <row r="35">
          <cell r="O35">
            <v>1206139.867992608</v>
          </cell>
          <cell r="P35">
            <v>21</v>
          </cell>
          <cell r="Q35">
            <v>865.7656585292918</v>
          </cell>
          <cell r="R35">
            <v>38323.81394013076</v>
          </cell>
        </row>
        <row r="36">
          <cell r="O36">
            <v>1176423.498593305</v>
          </cell>
          <cell r="P36">
            <v>22</v>
          </cell>
          <cell r="Q36">
            <v>889.1413313095826</v>
          </cell>
          <cell r="R36">
            <v>42742.12124586998</v>
          </cell>
        </row>
        <row r="37">
          <cell r="O37">
            <v>1166939.3941603643</v>
          </cell>
          <cell r="P37">
            <v>23</v>
          </cell>
          <cell r="Q37">
            <v>913.1481472549413</v>
          </cell>
          <cell r="R37">
            <v>47584.24363850617</v>
          </cell>
        </row>
        <row r="38">
          <cell r="O38">
            <v>1155425.5747352508</v>
          </cell>
          <cell r="P38">
            <v>24</v>
          </cell>
          <cell r="Q38">
            <v>937.8031472308246</v>
          </cell>
          <cell r="R38">
            <v>52889.03099645332</v>
          </cell>
        </row>
        <row r="39">
          <cell r="O39">
            <v>1141750.9713137592</v>
          </cell>
          <cell r="P39">
            <v>25</v>
          </cell>
          <cell r="Q39">
            <v>963.1238322060568</v>
          </cell>
          <cell r="R39">
            <v>58698.84876323873</v>
          </cell>
        </row>
        <row r="40">
          <cell r="O40">
            <v>1125777.6965604955</v>
          </cell>
          <cell r="P40">
            <v>26</v>
          </cell>
          <cell r="Q40">
            <v>989.1281756756202</v>
          </cell>
          <cell r="R40">
            <v>65059.89486341665</v>
          </cell>
        </row>
        <row r="41">
          <cell r="O41">
            <v>1107360.7196968081</v>
          </cell>
          <cell r="P41">
            <v>27</v>
          </cell>
          <cell r="Q41">
            <v>1015.8346364188619</v>
          </cell>
          <cell r="R41">
            <v>72022.54515482072</v>
          </cell>
        </row>
        <row r="42">
          <cell r="O42">
            <v>1086347.526546956</v>
          </cell>
          <cell r="P42">
            <v>28</v>
          </cell>
          <cell r="Q42">
            <v>1043.262171602171</v>
          </cell>
          <cell r="R42">
            <v>79641.72998580095</v>
          </cell>
        </row>
        <row r="43">
          <cell r="O43">
            <v>1062577.7640810462</v>
          </cell>
          <cell r="P43">
            <v>29</v>
          </cell>
          <cell r="Q43">
            <v>1071.4302502354296</v>
          </cell>
          <cell r="R43">
            <v>87977.34465727965</v>
          </cell>
        </row>
        <row r="44">
          <cell r="O44">
            <v>1035882.8687642018</v>
          </cell>
          <cell r="P44">
            <v>30</v>
          </cell>
          <cell r="Q44">
            <v>1100.358866991786</v>
          </cell>
          <cell r="R44">
            <v>97094.69684145587</v>
          </cell>
        </row>
        <row r="45">
          <cell r="O45">
            <v>1006085.6779910801</v>
          </cell>
          <cell r="P45">
            <v>31</v>
          </cell>
          <cell r="Q45">
            <v>1130.0685564005641</v>
          </cell>
          <cell r="R45">
            <v>107064.99428366352</v>
          </cell>
        </row>
        <row r="46">
          <cell r="O46">
            <v>973000.0238532047</v>
          </cell>
          <cell r="P46">
            <v>32</v>
          </cell>
          <cell r="Q46">
            <v>1160.5804074233793</v>
          </cell>
          <cell r="R46">
            <v>117965.87641328471</v>
          </cell>
        </row>
        <row r="47">
          <cell r="O47">
            <v>936430.3084535303</v>
          </cell>
          <cell r="P47">
            <v>33</v>
          </cell>
          <cell r="Q47">
            <v>1191.9160784238104</v>
          </cell>
          <cell r="R47">
            <v>129881.9938159623</v>
          </cell>
        </row>
        <row r="48">
          <cell r="O48">
            <v>896171.0599481851</v>
          </cell>
          <cell r="P48">
            <v>34</v>
          </cell>
          <cell r="Q48">
            <v>1224.0978125412532</v>
          </cell>
          <cell r="R48">
            <v>142905.63987506888</v>
          </cell>
        </row>
        <row r="49">
          <cell r="O49">
            <v>852006.4684593512</v>
          </cell>
          <cell r="P49">
            <v>35</v>
          </cell>
          <cell r="Q49">
            <v>1257.148453479867</v>
          </cell>
          <cell r="R49">
            <v>157137.43927811814</v>
          </cell>
        </row>
        <row r="50">
          <cell r="O50">
            <v>803709.9009656991</v>
          </cell>
          <cell r="P50">
            <v>36</v>
          </cell>
          <cell r="Q50">
            <v>1291.0914617238232</v>
          </cell>
          <cell r="R50">
            <v>172687.09850642775</v>
          </cell>
        </row>
        <row r="51">
          <cell r="O51">
            <v>751043.39423761</v>
          </cell>
          <cell r="P51">
            <v>37</v>
          </cell>
          <cell r="Q51">
            <v>1325.9509311903662</v>
          </cell>
          <cell r="R51">
            <v>189674.22388700375</v>
          </cell>
        </row>
        <row r="52">
          <cell r="O52">
            <v>693757.1248435336</v>
          </cell>
          <cell r="P52">
            <v>38</v>
          </cell>
          <cell r="Q52">
            <v>1361.751606332506</v>
          </cell>
          <cell r="R52">
            <v>208229.21328773655</v>
          </cell>
        </row>
        <row r="53">
          <cell r="O53">
            <v>631588.855211162</v>
          </cell>
          <cell r="P53">
            <v>39</v>
          </cell>
          <cell r="Q53">
            <v>1398.5188997034836</v>
          </cell>
          <cell r="R53">
            <v>228494.22808430967</v>
          </cell>
        </row>
        <row r="54">
          <cell r="O54">
            <v>564263.354682581</v>
          </cell>
          <cell r="P54">
            <v>40</v>
          </cell>
          <cell r="Q54">
            <v>1436.2789099954775</v>
          </cell>
          <cell r="R54">
            <v>250624.25262379262</v>
          </cell>
        </row>
        <row r="55">
          <cell r="O55">
            <v>491491.7944560992</v>
          </cell>
          <cell r="P55">
            <v>41</v>
          </cell>
          <cell r="Q55">
            <v>1475.0584405653553</v>
          </cell>
          <cell r="R55">
            <v>274788.24906015024</v>
          </cell>
        </row>
        <row r="56">
          <cell r="O56">
            <v>412971.1152589772</v>
          </cell>
        </row>
        <row r="57">
          <cell r="O57">
            <v>328383.3665446931</v>
          </cell>
        </row>
        <row r="58">
          <cell r="O58">
            <v>237395.0159555935</v>
          </cell>
        </row>
        <row r="59">
          <cell r="O59">
            <v>139656.22773669852</v>
          </cell>
        </row>
        <row r="60">
          <cell r="O60">
            <v>34800.108728956475</v>
          </cell>
        </row>
        <row r="61">
          <cell r="O61">
            <v>-74360.57477442936</v>
          </cell>
        </row>
        <row r="62">
          <cell r="O62">
            <v>-186468.59673240664</v>
          </cell>
        </row>
        <row r="63">
          <cell r="O63">
            <v>-301603.5352832493</v>
          </cell>
        </row>
        <row r="64">
          <cell r="O64">
            <v>-419847.11717496463</v>
          </cell>
        </row>
        <row r="65">
          <cell r="O65">
            <v>-541283.2757777564</v>
          </cell>
        </row>
        <row r="66">
          <cell r="O66">
            <v>-665998.2106628234</v>
          </cell>
        </row>
        <row r="67">
          <cell r="O67">
            <v>-794080.4487897872</v>
          </cell>
        </row>
        <row r="68">
          <cell r="O68">
            <v>-925620.9073461791</v>
          </cell>
        </row>
        <row r="69">
          <cell r="O69">
            <v>-1060712.9582835936</v>
          </cell>
        </row>
        <row r="70">
          <cell r="O70">
            <v>-1199452.4945963183</v>
          </cell>
        </row>
        <row r="71">
          <cell r="O71">
            <v>-1341937.9983894865</v>
          </cell>
        </row>
        <row r="72">
          <cell r="O72">
            <v>-1488270.61078507</v>
          </cell>
        </row>
        <row r="73">
          <cell r="O73">
            <v>-1638554.2037153346</v>
          </cell>
        </row>
        <row r="74">
          <cell r="O74">
            <v>-1792895.4536547163</v>
          </cell>
        </row>
        <row r="75">
          <cell r="O75">
            <v>-1951403.9173424612</v>
          </cell>
        </row>
        <row r="76">
          <cell r="O76">
            <v>-2114192.1095497753</v>
          </cell>
        </row>
        <row r="77">
          <cell r="O77">
            <v>-2281375.5829466865</v>
          </cell>
        </row>
        <row r="78">
          <cell r="O78">
            <v>-2453073.0101253144</v>
          </cell>
        </row>
        <row r="79">
          <cell r="O79">
            <v>-2629406.267837765</v>
          </cell>
        </row>
        <row r="80">
          <cell r="O80">
            <v>-2810500.5235084523</v>
          </cell>
        </row>
        <row r="81">
          <cell r="O81">
            <v>-2996484.324082248</v>
          </cell>
        </row>
        <row r="82">
          <cell r="O82" t="e">
            <v>#N/A</v>
          </cell>
        </row>
        <row r="83">
          <cell r="O83" t="e">
            <v>#N/A</v>
          </cell>
        </row>
        <row r="84">
          <cell r="O84" t="e">
            <v>#N/A</v>
          </cell>
        </row>
        <row r="85">
          <cell r="O85" t="e">
            <v>#N/A</v>
          </cell>
        </row>
        <row r="86">
          <cell r="O86" t="e">
            <v>#N/A</v>
          </cell>
        </row>
      </sheetData>
      <sheetData sheetId="3">
        <row r="8">
          <cell r="C8">
            <v>44</v>
          </cell>
          <cell r="D8">
            <v>1</v>
          </cell>
          <cell r="E8">
            <v>185000</v>
          </cell>
          <cell r="F8">
            <v>4000</v>
          </cell>
          <cell r="G8">
            <v>0</v>
          </cell>
          <cell r="H8">
            <v>3000</v>
          </cell>
          <cell r="I8">
            <v>0</v>
          </cell>
          <cell r="J8">
            <v>0</v>
          </cell>
          <cell r="K8">
            <v>16150</v>
          </cell>
          <cell r="L8">
            <v>600</v>
          </cell>
          <cell r="M8">
            <v>208750</v>
          </cell>
          <cell r="Q8">
            <v>130800.00000000001</v>
          </cell>
          <cell r="R8">
            <v>0</v>
          </cell>
          <cell r="S8">
            <v>54000</v>
          </cell>
          <cell r="T8">
            <v>16350.000000000002</v>
          </cell>
          <cell r="U8">
            <v>0</v>
          </cell>
          <cell r="V8">
            <v>4360</v>
          </cell>
          <cell r="W8">
            <v>0</v>
          </cell>
          <cell r="X8">
            <v>3240</v>
          </cell>
          <cell r="Y8">
            <v>0</v>
          </cell>
          <cell r="Z8">
            <v>0</v>
          </cell>
        </row>
        <row r="9">
          <cell r="C9">
            <v>45</v>
          </cell>
          <cell r="D9">
            <v>2</v>
          </cell>
          <cell r="E9">
            <v>208750</v>
          </cell>
          <cell r="F9">
            <v>4108</v>
          </cell>
          <cell r="G9">
            <v>0</v>
          </cell>
          <cell r="H9">
            <v>4000</v>
          </cell>
          <cell r="I9">
            <v>0</v>
          </cell>
          <cell r="J9">
            <v>0</v>
          </cell>
          <cell r="K9">
            <v>18215.100000000035</v>
          </cell>
          <cell r="L9">
            <v>689.7200000000012</v>
          </cell>
          <cell r="M9">
            <v>235762.82000000004</v>
          </cell>
          <cell r="O9">
            <v>4000</v>
          </cell>
          <cell r="P9">
            <v>4000</v>
          </cell>
          <cell r="Q9">
            <v>147324.40000000002</v>
          </cell>
          <cell r="R9">
            <v>0</v>
          </cell>
          <cell r="S9">
            <v>61819.200000000004</v>
          </cell>
          <cell r="T9">
            <v>17821.500000000004</v>
          </cell>
          <cell r="U9">
            <v>0</v>
          </cell>
          <cell r="V9">
            <v>4477.72</v>
          </cell>
          <cell r="W9">
            <v>0</v>
          </cell>
          <cell r="X9">
            <v>4320</v>
          </cell>
          <cell r="Y9">
            <v>0</v>
          </cell>
          <cell r="Z9">
            <v>0</v>
          </cell>
        </row>
        <row r="10">
          <cell r="C10">
            <v>46</v>
          </cell>
          <cell r="D10">
            <v>3</v>
          </cell>
          <cell r="E10">
            <v>235762.82000000004</v>
          </cell>
          <cell r="F10">
            <v>4218.915999999999</v>
          </cell>
          <cell r="G10">
            <v>0</v>
          </cell>
          <cell r="H10">
            <v>4000</v>
          </cell>
          <cell r="I10">
            <v>0</v>
          </cell>
          <cell r="J10">
            <v>0</v>
          </cell>
          <cell r="K10">
            <v>20557.261800000007</v>
          </cell>
          <cell r="L10">
            <v>699.7024399999991</v>
          </cell>
          <cell r="M10">
            <v>265238.70024000003</v>
          </cell>
          <cell r="O10">
            <v>4000</v>
          </cell>
          <cell r="P10">
            <v>4000</v>
          </cell>
          <cell r="Q10">
            <v>165464.31080000004</v>
          </cell>
          <cell r="R10">
            <v>0</v>
          </cell>
          <cell r="S10">
            <v>71430.33600000001</v>
          </cell>
          <cell r="T10">
            <v>19425.435000000005</v>
          </cell>
          <cell r="U10">
            <v>0</v>
          </cell>
          <cell r="V10">
            <v>4598.618439999999</v>
          </cell>
          <cell r="W10">
            <v>0</v>
          </cell>
          <cell r="X10">
            <v>4320</v>
          </cell>
          <cell r="Y10">
            <v>0</v>
          </cell>
          <cell r="Z10">
            <v>0</v>
          </cell>
        </row>
        <row r="11">
          <cell r="C11">
            <v>47</v>
          </cell>
          <cell r="D11">
            <v>4</v>
          </cell>
          <cell r="E11">
            <v>265238.70024000003</v>
          </cell>
          <cell r="F11">
            <v>4332.826731999999</v>
          </cell>
          <cell r="G11">
            <v>0</v>
          </cell>
          <cell r="H11">
            <v>4000</v>
          </cell>
          <cell r="I11">
            <v>0</v>
          </cell>
          <cell r="J11">
            <v>0</v>
          </cell>
          <cell r="K11">
            <v>23113.979661600024</v>
          </cell>
          <cell r="L11">
            <v>709.954405880002</v>
          </cell>
          <cell r="M11">
            <v>297395.46103948005</v>
          </cell>
          <cell r="O11">
            <v>4000</v>
          </cell>
          <cell r="P11">
            <v>4000</v>
          </cell>
          <cell r="Q11">
            <v>185368.59287160003</v>
          </cell>
          <cell r="R11">
            <v>0</v>
          </cell>
          <cell r="S11">
            <v>81810.36288000002</v>
          </cell>
          <cell r="T11">
            <v>21173.724150000005</v>
          </cell>
          <cell r="U11">
            <v>0</v>
          </cell>
          <cell r="V11">
            <v>4722.781137879999</v>
          </cell>
          <cell r="W11">
            <v>0</v>
          </cell>
          <cell r="X11">
            <v>4320</v>
          </cell>
          <cell r="Y11">
            <v>0</v>
          </cell>
          <cell r="Z11">
            <v>0</v>
          </cell>
        </row>
        <row r="12">
          <cell r="C12">
            <v>48</v>
          </cell>
          <cell r="D12">
            <v>5</v>
          </cell>
          <cell r="E12">
            <v>297395.46103948005</v>
          </cell>
          <cell r="F12">
            <v>4449.813053763998</v>
          </cell>
          <cell r="G12">
            <v>0</v>
          </cell>
          <cell r="H12">
            <v>5000</v>
          </cell>
          <cell r="I12">
            <v>0</v>
          </cell>
          <cell r="J12">
            <v>0</v>
          </cell>
          <cell r="K12">
            <v>25904.28786475322</v>
          </cell>
          <cell r="L12">
            <v>800.4831748387587</v>
          </cell>
          <cell r="M12">
            <v>333550.04513283604</v>
          </cell>
          <cell r="O12">
            <v>5000</v>
          </cell>
          <cell r="P12">
            <v>5000</v>
          </cell>
          <cell r="Q12">
            <v>207199.59767033326</v>
          </cell>
          <cell r="R12">
            <v>0</v>
          </cell>
          <cell r="S12">
            <v>93020.79191040002</v>
          </cell>
          <cell r="T12">
            <v>23079.359323500008</v>
          </cell>
          <cell r="U12">
            <v>0</v>
          </cell>
          <cell r="V12">
            <v>4850.296228602759</v>
          </cell>
          <cell r="W12">
            <v>0</v>
          </cell>
          <cell r="X12">
            <v>5400</v>
          </cell>
          <cell r="Y12">
            <v>0</v>
          </cell>
          <cell r="Z12">
            <v>0</v>
          </cell>
        </row>
        <row r="13">
          <cell r="C13">
            <v>49</v>
          </cell>
          <cell r="D13">
            <v>6</v>
          </cell>
          <cell r="E13">
            <v>333550.04513283604</v>
          </cell>
          <cell r="F13">
            <v>4569.958006215626</v>
          </cell>
          <cell r="G13">
            <v>0</v>
          </cell>
          <cell r="H13">
            <v>5000</v>
          </cell>
          <cell r="I13">
            <v>0</v>
          </cell>
          <cell r="J13">
            <v>0</v>
          </cell>
          <cell r="K13">
            <v>29035.296142851294</v>
          </cell>
          <cell r="L13">
            <v>811.2962205594067</v>
          </cell>
          <cell r="M13">
            <v>372966.59550246235</v>
          </cell>
          <cell r="O13">
            <v>5000</v>
          </cell>
          <cell r="P13">
            <v>5000</v>
          </cell>
          <cell r="Q13">
            <v>231134.3843498403</v>
          </cell>
          <cell r="R13">
            <v>0</v>
          </cell>
          <cell r="S13">
            <v>106294.45526323203</v>
          </cell>
          <cell r="T13">
            <v>25156.50166261501</v>
          </cell>
          <cell r="U13">
            <v>0</v>
          </cell>
          <cell r="V13">
            <v>4981.254226775032</v>
          </cell>
          <cell r="W13">
            <v>0</v>
          </cell>
          <cell r="X13">
            <v>5400</v>
          </cell>
          <cell r="Y13">
            <v>0</v>
          </cell>
          <cell r="Z13">
            <v>0</v>
          </cell>
        </row>
        <row r="14">
          <cell r="C14">
            <v>50</v>
          </cell>
          <cell r="D14">
            <v>7</v>
          </cell>
          <cell r="E14">
            <v>372966.59550246235</v>
          </cell>
          <cell r="F14">
            <v>4693.346872383447</v>
          </cell>
          <cell r="G14">
            <v>0</v>
          </cell>
          <cell r="H14">
            <v>6000</v>
          </cell>
          <cell r="I14">
            <v>0</v>
          </cell>
          <cell r="J14">
            <v>0</v>
          </cell>
          <cell r="K14">
            <v>32450.049042589322</v>
          </cell>
          <cell r="L14">
            <v>902.4012185145093</v>
          </cell>
          <cell r="M14">
            <v>417012.3926359496</v>
          </cell>
          <cell r="O14">
            <v>6000</v>
          </cell>
          <cell r="P14">
            <v>5000</v>
          </cell>
          <cell r="Q14">
            <v>257366.0460485107</v>
          </cell>
          <cell r="R14">
            <v>0</v>
          </cell>
          <cell r="S14">
            <v>120630.0116842906</v>
          </cell>
          <cell r="T14">
            <v>27420.586812250363</v>
          </cell>
          <cell r="U14">
            <v>0</v>
          </cell>
          <cell r="V14">
            <v>5115.748090897957</v>
          </cell>
          <cell r="W14">
            <v>0</v>
          </cell>
          <cell r="X14">
            <v>6480</v>
          </cell>
          <cell r="Y14">
            <v>0</v>
          </cell>
          <cell r="Z14">
            <v>0</v>
          </cell>
        </row>
        <row r="15">
          <cell r="C15">
            <v>51</v>
          </cell>
          <cell r="D15">
            <v>8</v>
          </cell>
          <cell r="E15">
            <v>417012.3926359496</v>
          </cell>
          <cell r="F15">
            <v>4820.067237937799</v>
          </cell>
          <cell r="G15">
            <v>0</v>
          </cell>
          <cell r="H15">
            <v>6000</v>
          </cell>
          <cell r="I15">
            <v>0</v>
          </cell>
          <cell r="J15">
            <v>0</v>
          </cell>
          <cell r="K15">
            <v>36260.01522039267</v>
          </cell>
          <cell r="L15">
            <v>913.8060514144036</v>
          </cell>
          <cell r="M15">
            <v>465006.2811456945</v>
          </cell>
          <cell r="O15">
            <v>6000</v>
          </cell>
          <cell r="P15">
            <v>5000</v>
          </cell>
          <cell r="Q15">
            <v>286105.1556119555</v>
          </cell>
          <cell r="R15">
            <v>0</v>
          </cell>
          <cell r="S15">
            <v>137278.81261903385</v>
          </cell>
          <cell r="T15">
            <v>29888.439625352898</v>
          </cell>
          <cell r="U15">
            <v>0</v>
          </cell>
          <cell r="V15">
            <v>5253.873289352202</v>
          </cell>
          <cell r="W15">
            <v>0</v>
          </cell>
          <cell r="X15">
            <v>6480</v>
          </cell>
          <cell r="Y15">
            <v>0</v>
          </cell>
          <cell r="Z15">
            <v>0</v>
          </cell>
        </row>
        <row r="16">
          <cell r="C16">
            <v>52</v>
          </cell>
          <cell r="D16">
            <v>9</v>
          </cell>
          <cell r="E16">
            <v>465006.2811456945</v>
          </cell>
          <cell r="F16">
            <v>4950.209053362119</v>
          </cell>
          <cell r="G16">
            <v>0</v>
          </cell>
          <cell r="H16">
            <v>6000</v>
          </cell>
          <cell r="I16">
            <v>0</v>
          </cell>
          <cell r="J16">
            <v>0</v>
          </cell>
          <cell r="K16">
            <v>40412.9771769222</v>
          </cell>
          <cell r="L16">
            <v>925.5188148025918</v>
          </cell>
          <cell r="M16">
            <v>517294.9861907814</v>
          </cell>
          <cell r="O16">
            <v>6000</v>
          </cell>
          <cell r="P16">
            <v>6000</v>
          </cell>
          <cell r="Q16">
            <v>317581.34150242544</v>
          </cell>
          <cell r="R16">
            <v>0</v>
          </cell>
          <cell r="S16">
            <v>155259.51762855658</v>
          </cell>
          <cell r="T16">
            <v>32578.39919163466</v>
          </cell>
          <cell r="U16">
            <v>0</v>
          </cell>
          <cell r="V16">
            <v>5395.72786816471</v>
          </cell>
          <cell r="W16">
            <v>0</v>
          </cell>
          <cell r="X16">
            <v>6480</v>
          </cell>
          <cell r="Y16">
            <v>0</v>
          </cell>
          <cell r="Z16">
            <v>0</v>
          </cell>
        </row>
        <row r="17">
          <cell r="C17">
            <v>53</v>
          </cell>
          <cell r="D17">
            <v>10</v>
          </cell>
          <cell r="E17">
            <v>517294.9861907814</v>
          </cell>
          <cell r="F17">
            <v>5083.864697802896</v>
          </cell>
          <cell r="G17">
            <v>0</v>
          </cell>
          <cell r="H17">
            <v>6000</v>
          </cell>
          <cell r="I17">
            <v>0</v>
          </cell>
          <cell r="J17">
            <v>0</v>
          </cell>
          <cell r="K17">
            <v>44939.15358088474</v>
          </cell>
          <cell r="L17">
            <v>937.5478228022621</v>
          </cell>
          <cell r="M17">
            <v>574255.5522922712</v>
          </cell>
          <cell r="O17">
            <v>6000</v>
          </cell>
          <cell r="P17">
            <v>6000</v>
          </cell>
          <cell r="Q17">
            <v>352045.00561394327</v>
          </cell>
          <cell r="R17">
            <v>0</v>
          </cell>
          <cell r="S17">
            <v>174678.67903884113</v>
          </cell>
          <cell r="T17">
            <v>35510.455118881786</v>
          </cell>
          <cell r="U17">
            <v>0</v>
          </cell>
          <cell r="V17">
            <v>5541.412520605158</v>
          </cell>
          <cell r="W17">
            <v>0</v>
          </cell>
          <cell r="X17">
            <v>6480</v>
          </cell>
          <cell r="Y17">
            <v>0</v>
          </cell>
          <cell r="Z17">
            <v>0</v>
          </cell>
        </row>
        <row r="18">
          <cell r="C18">
            <v>54</v>
          </cell>
          <cell r="D18">
            <v>11</v>
          </cell>
          <cell r="E18">
            <v>574255.5522922712</v>
          </cell>
          <cell r="F18">
            <v>5221.129044643574</v>
          </cell>
          <cell r="G18">
            <v>0</v>
          </cell>
          <cell r="H18">
            <v>6000</v>
          </cell>
          <cell r="I18">
            <v>0</v>
          </cell>
          <cell r="J18">
            <v>0</v>
          </cell>
          <cell r="K18">
            <v>49871.41291591618</v>
          </cell>
          <cell r="L18">
            <v>949.9016140179228</v>
          </cell>
          <cell r="M18">
            <v>636297.9958668489</v>
          </cell>
          <cell r="O18">
            <v>6000</v>
          </cell>
          <cell r="P18">
            <v>6000</v>
          </cell>
          <cell r="Q18">
            <v>389769.1957666578</v>
          </cell>
          <cell r="R18">
            <v>0</v>
          </cell>
          <cell r="S18">
            <v>195651.37336194844</v>
          </cell>
          <cell r="T18">
            <v>38706.39607958115</v>
          </cell>
          <cell r="U18">
            <v>0</v>
          </cell>
          <cell r="V18">
            <v>5691.030658661496</v>
          </cell>
          <cell r="W18">
            <v>0</v>
          </cell>
          <cell r="X18">
            <v>6480</v>
          </cell>
          <cell r="Y18">
            <v>0</v>
          </cell>
          <cell r="Z18">
            <v>0</v>
          </cell>
        </row>
        <row r="19">
          <cell r="C19">
            <v>55</v>
          </cell>
          <cell r="D19">
            <v>12</v>
          </cell>
          <cell r="E19">
            <v>636297.9958668489</v>
          </cell>
          <cell r="F19">
            <v>5362.09952884895</v>
          </cell>
          <cell r="G19">
            <v>0</v>
          </cell>
          <cell r="H19">
            <v>6000</v>
          </cell>
          <cell r="I19">
            <v>0</v>
          </cell>
          <cell r="J19">
            <v>0</v>
          </cell>
          <cell r="K19">
            <v>55245.505894397036</v>
          </cell>
          <cell r="L19">
            <v>962.5889575964065</v>
          </cell>
          <cell r="M19">
            <v>703868.1902476912</v>
          </cell>
          <cell r="O19">
            <v>6000</v>
          </cell>
          <cell r="P19">
            <v>6000</v>
          </cell>
          <cell r="Q19">
            <v>431051.6468035981</v>
          </cell>
          <cell r="R19">
            <v>0</v>
          </cell>
          <cell r="S19">
            <v>218301.88323090432</v>
          </cell>
          <cell r="T19">
            <v>42189.97172674346</v>
          </cell>
          <cell r="U19">
            <v>0</v>
          </cell>
          <cell r="V19">
            <v>5844.688486445356</v>
          </cell>
          <cell r="W19">
            <v>0</v>
          </cell>
          <cell r="X19">
            <v>6480</v>
          </cell>
          <cell r="Y19">
            <v>0</v>
          </cell>
          <cell r="Z19">
            <v>0</v>
          </cell>
        </row>
        <row r="20">
          <cell r="C20">
            <v>56</v>
          </cell>
          <cell r="D20">
            <v>13</v>
          </cell>
          <cell r="E20">
            <v>703868.1902476912</v>
          </cell>
          <cell r="F20">
            <v>5506.876216127872</v>
          </cell>
          <cell r="G20">
            <v>0</v>
          </cell>
          <cell r="H20">
            <v>6000</v>
          </cell>
          <cell r="I20">
            <v>0</v>
          </cell>
          <cell r="J20">
            <v>0</v>
          </cell>
          <cell r="K20">
            <v>61100.3182899832</v>
          </cell>
          <cell r="L20">
            <v>975.6188594515079</v>
          </cell>
          <cell r="M20">
            <v>777451.0036132538</v>
          </cell>
          <cell r="O20">
            <v>6000</v>
          </cell>
          <cell r="P20">
            <v>6000</v>
          </cell>
          <cell r="Q20">
            <v>476217.0054661474</v>
          </cell>
          <cell r="R20">
            <v>0</v>
          </cell>
          <cell r="S20">
            <v>242764.43388937667</v>
          </cell>
          <cell r="T20">
            <v>45987.06918215038</v>
          </cell>
          <cell r="U20">
            <v>0</v>
          </cell>
          <cell r="V20">
            <v>6002.495075579381</v>
          </cell>
          <cell r="W20">
            <v>0</v>
          </cell>
          <cell r="X20">
            <v>6480</v>
          </cell>
          <cell r="Y20">
            <v>0</v>
          </cell>
          <cell r="Z20">
            <v>0</v>
          </cell>
        </row>
        <row r="21">
          <cell r="C21">
            <v>57</v>
          </cell>
          <cell r="D21">
            <v>14</v>
          </cell>
          <cell r="E21">
            <v>777451.0036132538</v>
          </cell>
          <cell r="F21">
            <v>5655.561873963324</v>
          </cell>
          <cell r="G21">
            <v>0</v>
          </cell>
          <cell r="H21">
            <v>6000</v>
          </cell>
          <cell r="I21">
            <v>0</v>
          </cell>
          <cell r="J21">
            <v>0</v>
          </cell>
          <cell r="K21">
            <v>67478.14598629915</v>
          </cell>
          <cell r="L21">
            <v>989.0005686566983</v>
          </cell>
          <cell r="M21">
            <v>857573.712042173</v>
          </cell>
          <cell r="O21">
            <v>6000</v>
          </cell>
          <cell r="P21">
            <v>6000</v>
          </cell>
          <cell r="Q21">
            <v>525619.2555904823</v>
          </cell>
          <cell r="R21">
            <v>0</v>
          </cell>
          <cell r="S21">
            <v>269183.9886005268</v>
          </cell>
          <cell r="T21">
            <v>50125.90540854391</v>
          </cell>
          <cell r="U21">
            <v>0</v>
          </cell>
          <cell r="V21">
            <v>6164.562442620023</v>
          </cell>
          <cell r="W21">
            <v>0</v>
          </cell>
          <cell r="X21">
            <v>6480</v>
          </cell>
          <cell r="Y21">
            <v>0</v>
          </cell>
          <cell r="Z21">
            <v>0</v>
          </cell>
        </row>
        <row r="22">
          <cell r="C22">
            <v>58</v>
          </cell>
          <cell r="D22">
            <v>15</v>
          </cell>
          <cell r="E22">
            <v>857573.712042173</v>
          </cell>
          <cell r="F22">
            <v>5808.262044560333</v>
          </cell>
          <cell r="G22">
            <v>0</v>
          </cell>
          <cell r="H22">
            <v>6000</v>
          </cell>
          <cell r="I22">
            <v>0</v>
          </cell>
          <cell r="J22">
            <v>0</v>
          </cell>
          <cell r="K22">
            <v>74424.9941977904</v>
          </cell>
          <cell r="L22">
            <v>1002.7435840104317</v>
          </cell>
          <cell r="M22">
            <v>944809.7118685341</v>
          </cell>
          <cell r="O22">
            <v>6000</v>
          </cell>
          <cell r="P22">
            <v>6000</v>
          </cell>
          <cell r="Q22">
            <v>579644.3616560815</v>
          </cell>
          <cell r="R22">
            <v>0</v>
          </cell>
          <cell r="S22">
            <v>297717.107688569</v>
          </cell>
          <cell r="T22">
            <v>54637.23689531287</v>
          </cell>
          <cell r="U22">
            <v>0</v>
          </cell>
          <cell r="V22">
            <v>6331.005628570764</v>
          </cell>
          <cell r="W22">
            <v>0</v>
          </cell>
          <cell r="X22">
            <v>6480</v>
          </cell>
          <cell r="Y22">
            <v>0</v>
          </cell>
          <cell r="Z22">
            <v>0</v>
          </cell>
        </row>
        <row r="23">
          <cell r="C23">
            <v>59</v>
          </cell>
          <cell r="D23">
            <v>16</v>
          </cell>
          <cell r="E23">
            <v>944809.7118685341</v>
          </cell>
          <cell r="F23">
            <v>5965.085119763462</v>
          </cell>
          <cell r="G23">
            <v>0</v>
          </cell>
          <cell r="H23">
            <v>6000</v>
          </cell>
          <cell r="I23">
            <v>0</v>
          </cell>
          <cell r="J23">
            <v>0</v>
          </cell>
          <cell r="K23">
            <v>81990.90299128252</v>
          </cell>
          <cell r="L23">
            <v>1016.8576607787109</v>
          </cell>
          <cell r="M23">
            <v>1039782.5576403588</v>
          </cell>
          <cell r="O23">
            <v>6000</v>
          </cell>
          <cell r="P23">
            <v>6000</v>
          </cell>
          <cell r="Q23">
            <v>638713.1503402711</v>
          </cell>
          <cell r="R23">
            <v>0</v>
          </cell>
          <cell r="S23">
            <v>328532.8763036545</v>
          </cell>
          <cell r="T23">
            <v>59554.58821589103</v>
          </cell>
          <cell r="U23">
            <v>0</v>
          </cell>
          <cell r="V23">
            <v>6501.942780542174</v>
          </cell>
          <cell r="W23">
            <v>0</v>
          </cell>
          <cell r="X23">
            <v>6480</v>
          </cell>
          <cell r="Y23">
            <v>0</v>
          </cell>
          <cell r="Z23">
            <v>0</v>
          </cell>
        </row>
        <row r="24">
          <cell r="C24">
            <v>60</v>
          </cell>
          <cell r="D24">
            <v>17</v>
          </cell>
          <cell r="E24">
            <v>1039782.5576403588</v>
          </cell>
          <cell r="F24">
            <v>6126.1424179970745</v>
          </cell>
          <cell r="G24">
            <v>0</v>
          </cell>
          <cell r="H24">
            <v>6000</v>
          </cell>
          <cell r="I24">
            <v>0</v>
          </cell>
          <cell r="J24">
            <v>0</v>
          </cell>
          <cell r="K24">
            <v>90230.30142459576</v>
          </cell>
          <cell r="L24">
            <v>1031.352817619736</v>
          </cell>
          <cell r="M24">
            <v>1143170.3543005714</v>
          </cell>
          <cell r="O24">
            <v>6000</v>
          </cell>
          <cell r="P24">
            <v>6000</v>
          </cell>
          <cell r="Q24">
            <v>703284.4515016865</v>
          </cell>
          <cell r="R24">
            <v>0</v>
          </cell>
          <cell r="S24">
            <v>361813.9064079469</v>
          </cell>
          <cell r="T24">
            <v>64914.50115532123</v>
          </cell>
          <cell r="U24">
            <v>0</v>
          </cell>
          <cell r="V24">
            <v>6677.495235616811</v>
          </cell>
          <cell r="W24">
            <v>0</v>
          </cell>
          <cell r="X24">
            <v>6480</v>
          </cell>
          <cell r="Y24">
            <v>0</v>
          </cell>
          <cell r="Z24">
            <v>0</v>
          </cell>
        </row>
        <row r="25">
          <cell r="C25">
            <v>61</v>
          </cell>
          <cell r="D25">
            <v>18</v>
          </cell>
          <cell r="E25">
            <v>1143170.3543005714</v>
          </cell>
          <cell r="F25">
            <v>6291.548263282995</v>
          </cell>
          <cell r="G25">
            <v>0</v>
          </cell>
          <cell r="H25">
            <v>6000</v>
          </cell>
          <cell r="I25">
            <v>0</v>
          </cell>
          <cell r="J25">
            <v>0</v>
          </cell>
          <cell r="K25">
            <v>99202.39282297203</v>
          </cell>
          <cell r="L25">
            <v>1046.2393436954699</v>
          </cell>
          <cell r="M25">
            <v>1255710.534730522</v>
          </cell>
          <cell r="O25">
            <v>6000</v>
          </cell>
          <cell r="P25">
            <v>6000</v>
          </cell>
          <cell r="Q25">
            <v>773858.5219436607</v>
          </cell>
          <cell r="R25">
            <v>0</v>
          </cell>
          <cell r="S25">
            <v>397757.4189205827</v>
          </cell>
          <cell r="T25">
            <v>70756.80625930015</v>
          </cell>
          <cell r="U25">
            <v>0</v>
          </cell>
          <cell r="V25">
            <v>6857.787606978465</v>
          </cell>
          <cell r="W25">
            <v>0</v>
          </cell>
          <cell r="X25">
            <v>6480</v>
          </cell>
          <cell r="Y25">
            <v>0</v>
          </cell>
          <cell r="Z25">
            <v>0</v>
          </cell>
        </row>
        <row r="26">
          <cell r="C26">
            <v>62</v>
          </cell>
          <cell r="D26">
            <v>19</v>
          </cell>
          <cell r="E26">
            <v>1255710.534730522</v>
          </cell>
          <cell r="F26">
            <v>6461.420066391635</v>
          </cell>
          <cell r="G26">
            <v>0</v>
          </cell>
          <cell r="H26">
            <v>6000</v>
          </cell>
          <cell r="I26">
            <v>0</v>
          </cell>
          <cell r="J26">
            <v>0</v>
          </cell>
          <cell r="K26">
            <v>108971.5739365411</v>
          </cell>
          <cell r="L26">
            <v>1061.527805975249</v>
          </cell>
          <cell r="M26">
            <v>1378205.0565394298</v>
          </cell>
          <cell r="O26">
            <v>6000</v>
          </cell>
          <cell r="P26">
            <v>6000</v>
          </cell>
          <cell r="Q26">
            <v>850980.7774101967</v>
          </cell>
          <cell r="R26">
            <v>0</v>
          </cell>
          <cell r="S26">
            <v>436576.41243422934</v>
          </cell>
          <cell r="T26">
            <v>77124.91882263718</v>
          </cell>
          <cell r="U26">
            <v>0</v>
          </cell>
          <cell r="V26">
            <v>7042.947872366883</v>
          </cell>
          <cell r="W26">
            <v>0</v>
          </cell>
          <cell r="X26">
            <v>6480</v>
          </cell>
          <cell r="Y26">
            <v>0</v>
          </cell>
          <cell r="Z26">
            <v>0</v>
          </cell>
        </row>
        <row r="27">
          <cell r="C27">
            <v>63</v>
          </cell>
          <cell r="D27">
            <v>20</v>
          </cell>
          <cell r="E27">
            <v>1378205.0565394298</v>
          </cell>
          <cell r="F27">
            <v>6635.878408184209</v>
          </cell>
          <cell r="G27">
            <v>0</v>
          </cell>
          <cell r="H27">
            <v>6000</v>
          </cell>
          <cell r="I27">
            <v>0</v>
          </cell>
          <cell r="J27">
            <v>0</v>
          </cell>
          <cell r="K27">
            <v>119607.89096420677</v>
          </cell>
          <cell r="L27">
            <v>1077.229056736578</v>
          </cell>
          <cell r="M27">
            <v>1511526.0549685576</v>
          </cell>
          <cell r="O27">
            <v>6000</v>
          </cell>
          <cell r="P27">
            <v>6000</v>
          </cell>
          <cell r="Q27">
            <v>935245.8605579943</v>
          </cell>
          <cell r="R27">
            <v>0</v>
          </cell>
          <cell r="S27">
            <v>478500.9254289677</v>
          </cell>
          <cell r="T27">
            <v>84066.16151667453</v>
          </cell>
          <cell r="U27">
            <v>0</v>
          </cell>
          <cell r="V27">
            <v>7233.107464920788</v>
          </cell>
          <cell r="W27">
            <v>0</v>
          </cell>
          <cell r="X27">
            <v>6480</v>
          </cell>
          <cell r="Y27">
            <v>0</v>
          </cell>
          <cell r="Z27">
            <v>0</v>
          </cell>
        </row>
        <row r="28">
          <cell r="C28">
            <v>64</v>
          </cell>
          <cell r="D28">
            <v>21</v>
          </cell>
          <cell r="E28">
            <v>1511526.0549685576</v>
          </cell>
          <cell r="F28">
            <v>6815.047125205182</v>
          </cell>
          <cell r="G28">
            <v>0</v>
          </cell>
          <cell r="H28">
            <v>6000</v>
          </cell>
          <cell r="I28">
            <v>0</v>
          </cell>
          <cell r="J28">
            <v>0</v>
          </cell>
          <cell r="K28">
            <v>131187.5356928804</v>
          </cell>
          <cell r="L28">
            <v>1093.3542412684656</v>
          </cell>
          <cell r="M28">
            <v>1656621.9920279116</v>
          </cell>
          <cell r="O28">
            <v>6000</v>
          </cell>
          <cell r="P28">
            <v>6000</v>
          </cell>
          <cell r="Q28">
            <v>1027302.0751449775</v>
          </cell>
          <cell r="R28">
            <v>0</v>
          </cell>
          <cell r="S28">
            <v>523779.39946328517</v>
          </cell>
          <cell r="T28">
            <v>91632.11605317525</v>
          </cell>
          <cell r="U28">
            <v>0</v>
          </cell>
          <cell r="V28">
            <v>7428.401366473649</v>
          </cell>
          <cell r="W28">
            <v>0</v>
          </cell>
          <cell r="X28">
            <v>6480</v>
          </cell>
          <cell r="Y28">
            <v>0</v>
          </cell>
          <cell r="Z28">
            <v>0</v>
          </cell>
        </row>
        <row r="29">
          <cell r="C29">
            <v>65</v>
          </cell>
          <cell r="D29">
            <v>22</v>
          </cell>
          <cell r="E29">
            <v>1656621.9920279116</v>
          </cell>
          <cell r="F29">
            <v>6999.0533975857215</v>
          </cell>
          <cell r="G29">
            <v>0</v>
          </cell>
          <cell r="H29">
            <v>6000</v>
          </cell>
          <cell r="I29">
            <v>0</v>
          </cell>
          <cell r="J29">
            <v>0</v>
          </cell>
          <cell r="K29">
            <v>143793.38528787927</v>
          </cell>
          <cell r="L29">
            <v>1109.9148057827151</v>
          </cell>
          <cell r="M29">
            <v>1814524.3455191592</v>
          </cell>
          <cell r="O29">
            <v>6000</v>
          </cell>
          <cell r="P29">
            <v>6000</v>
          </cell>
          <cell r="Q29">
            <v>1127856.2193974818</v>
          </cell>
          <cell r="R29">
            <v>0</v>
          </cell>
          <cell r="S29">
            <v>572680.1514203481</v>
          </cell>
          <cell r="T29">
            <v>99879.00649796103</v>
          </cell>
          <cell r="U29">
            <v>0</v>
          </cell>
          <cell r="V29">
            <v>7628.968203368437</v>
          </cell>
          <cell r="W29">
            <v>0</v>
          </cell>
          <cell r="X29">
            <v>6480</v>
          </cell>
          <cell r="Y29">
            <v>0</v>
          </cell>
          <cell r="Z29">
            <v>0</v>
          </cell>
        </row>
        <row r="30">
          <cell r="C30">
            <v>66</v>
          </cell>
          <cell r="D30">
            <v>23</v>
          </cell>
          <cell r="E30">
            <v>1814524.3455191592</v>
          </cell>
          <cell r="F30">
            <v>7188.027839320535</v>
          </cell>
          <cell r="G30">
            <v>0</v>
          </cell>
          <cell r="H30">
            <v>6000</v>
          </cell>
          <cell r="I30">
            <v>0</v>
          </cell>
          <cell r="J30">
            <v>0</v>
          </cell>
          <cell r="K30">
            <v>157515.58958252077</v>
          </cell>
          <cell r="L30">
            <v>1126.9225055388488</v>
          </cell>
          <cell r="M30">
            <v>1986354.8854465394</v>
          </cell>
          <cell r="O30">
            <v>6000</v>
          </cell>
          <cell r="P30">
            <v>6000</v>
          </cell>
          <cell r="Q30">
            <v>1237678.8544849267</v>
          </cell>
          <cell r="R30">
            <v>0</v>
          </cell>
          <cell r="S30">
            <v>625492.963533976</v>
          </cell>
          <cell r="T30">
            <v>108868.11708277753</v>
          </cell>
          <cell r="U30">
            <v>0</v>
          </cell>
          <cell r="V30">
            <v>7834.950344859384</v>
          </cell>
          <cell r="W30">
            <v>0</v>
          </cell>
          <cell r="X30">
            <v>6480</v>
          </cell>
          <cell r="Y30">
            <v>0</v>
          </cell>
          <cell r="Z30">
            <v>0</v>
          </cell>
        </row>
        <row r="31">
          <cell r="C31">
            <v>67</v>
          </cell>
          <cell r="D31">
            <v>24</v>
          </cell>
          <cell r="E31">
            <v>1986354.8854465394</v>
          </cell>
          <cell r="F31">
            <v>7382.10459098219</v>
          </cell>
          <cell r="G31">
            <v>0</v>
          </cell>
          <cell r="H31">
            <v>6000</v>
          </cell>
          <cell r="I31">
            <v>0</v>
          </cell>
          <cell r="J31">
            <v>0</v>
          </cell>
          <cell r="K31">
            <v>172452.2100548495</v>
          </cell>
          <cell r="L31">
            <v>1144.389413188399</v>
          </cell>
          <cell r="M31">
            <v>2173333.5895055593</v>
          </cell>
          <cell r="O31">
            <v>6000</v>
          </cell>
          <cell r="P31">
            <v>6000</v>
          </cell>
          <cell r="Q31">
            <v>1357610.047264467</v>
          </cell>
          <cell r="R31">
            <v>0</v>
          </cell>
          <cell r="S31">
            <v>682530.8006166941</v>
          </cell>
          <cell r="T31">
            <v>118666.24762022753</v>
          </cell>
          <cell r="U31">
            <v>0</v>
          </cell>
          <cell r="V31">
            <v>8046.494004170588</v>
          </cell>
          <cell r="W31">
            <v>0</v>
          </cell>
          <cell r="X31">
            <v>6480</v>
          </cell>
          <cell r="Y31">
            <v>0</v>
          </cell>
          <cell r="Z31">
            <v>0</v>
          </cell>
        </row>
        <row r="32">
          <cell r="C32">
            <v>68</v>
          </cell>
          <cell r="D32">
            <v>25</v>
          </cell>
          <cell r="E32">
            <v>2173333.5895055593</v>
          </cell>
          <cell r="F32">
            <v>7581.421414938708</v>
          </cell>
          <cell r="G32">
            <v>0</v>
          </cell>
          <cell r="H32">
            <v>6000</v>
          </cell>
          <cell r="I32">
            <v>0</v>
          </cell>
          <cell r="J32">
            <v>0</v>
          </cell>
          <cell r="K32">
            <v>188709.9150493336</v>
          </cell>
          <cell r="L32">
            <v>1162.3279273444841</v>
          </cell>
          <cell r="M32">
            <v>2376787.253897176</v>
          </cell>
          <cell r="O32">
            <v>6000</v>
          </cell>
          <cell r="P32">
            <v>6000</v>
          </cell>
          <cell r="Q32">
            <v>1488565.6299828151</v>
          </cell>
          <cell r="R32">
            <v>0</v>
          </cell>
          <cell r="S32">
            <v>744131.6646660297</v>
          </cell>
          <cell r="T32">
            <v>129346.20990604801</v>
          </cell>
          <cell r="U32">
            <v>0</v>
          </cell>
          <cell r="V32">
            <v>8263.749342283192</v>
          </cell>
          <cell r="W32">
            <v>0</v>
          </cell>
          <cell r="X32">
            <v>6480</v>
          </cell>
          <cell r="Y32">
            <v>0</v>
          </cell>
          <cell r="Z32">
            <v>0</v>
          </cell>
        </row>
        <row r="33">
          <cell r="C33">
            <v>69</v>
          </cell>
          <cell r="D33">
            <v>26</v>
          </cell>
          <cell r="E33">
            <v>2376787.253897176</v>
          </cell>
          <cell r="F33">
            <v>7786.119793142053</v>
          </cell>
          <cell r="G33">
            <v>0</v>
          </cell>
          <cell r="H33">
            <v>6000</v>
          </cell>
          <cell r="I33">
            <v>0</v>
          </cell>
          <cell r="J33">
            <v>0</v>
          </cell>
          <cell r="K33">
            <v>206404.7362040854</v>
          </cell>
          <cell r="L33">
            <v>1180.7507813827851</v>
          </cell>
          <cell r="M33">
            <v>2598158.8606757866</v>
          </cell>
          <cell r="O33">
            <v>6000</v>
          </cell>
          <cell r="P33">
            <v>6000</v>
          </cell>
          <cell r="Q33">
            <v>1631544.0234643572</v>
          </cell>
          <cell r="R33">
            <v>0</v>
          </cell>
          <cell r="S33">
            <v>810660.5978393122</v>
          </cell>
          <cell r="T33">
            <v>140987.36879759235</v>
          </cell>
          <cell r="U33">
            <v>0</v>
          </cell>
          <cell r="V33">
            <v>8486.870574524839</v>
          </cell>
          <cell r="W33">
            <v>0</v>
          </cell>
          <cell r="X33">
            <v>6480</v>
          </cell>
          <cell r="Y33">
            <v>0</v>
          </cell>
          <cell r="Z33">
            <v>0</v>
          </cell>
        </row>
        <row r="34">
          <cell r="C34">
            <v>70</v>
          </cell>
          <cell r="D34">
            <v>27</v>
          </cell>
          <cell r="E34">
            <v>2598158.8606757866</v>
          </cell>
          <cell r="F34">
            <v>7996.3450275568875</v>
          </cell>
          <cell r="G34">
            <v>0</v>
          </cell>
          <cell r="H34">
            <v>6000</v>
          </cell>
          <cell r="I34">
            <v>0</v>
          </cell>
          <cell r="J34">
            <v>0</v>
          </cell>
          <cell r="K34">
            <v>225662.89148242818</v>
          </cell>
          <cell r="L34">
            <v>1199.671052480122</v>
          </cell>
          <cell r="M34">
            <v>2839017.768238252</v>
          </cell>
          <cell r="O34">
            <v>6000</v>
          </cell>
          <cell r="P34">
            <v>6000</v>
          </cell>
          <cell r="Q34">
            <v>1787633.6745023816</v>
          </cell>
          <cell r="R34">
            <v>0</v>
          </cell>
          <cell r="S34">
            <v>882511.8456664572</v>
          </cell>
          <cell r="T34">
            <v>153676.23198937566</v>
          </cell>
          <cell r="U34">
            <v>0</v>
          </cell>
          <cell r="V34">
            <v>8716.016080037009</v>
          </cell>
          <cell r="W34">
            <v>0</v>
          </cell>
          <cell r="X34">
            <v>6480</v>
          </cell>
          <cell r="Y34">
            <v>0</v>
          </cell>
          <cell r="Z34">
            <v>0</v>
          </cell>
        </row>
        <row r="35">
          <cell r="C35">
            <v>71</v>
          </cell>
          <cell r="D35">
            <v>28</v>
          </cell>
          <cell r="E35">
            <v>2839017.768238252</v>
          </cell>
          <cell r="F35">
            <v>8212.246343300923</v>
          </cell>
          <cell r="G35">
            <v>0</v>
          </cell>
          <cell r="H35">
            <v>6000</v>
          </cell>
          <cell r="I35">
            <v>0</v>
          </cell>
          <cell r="J35">
            <v>0</v>
          </cell>
          <cell r="K35">
            <v>246621.68068477744</v>
          </cell>
          <cell r="L35">
            <v>1219.1021708970839</v>
          </cell>
          <cell r="M35">
            <v>3101070.797437228</v>
          </cell>
          <cell r="O35">
            <v>6000</v>
          </cell>
          <cell r="P35">
            <v>6000</v>
          </cell>
          <cell r="Q35">
            <v>1958021.1627348363</v>
          </cell>
          <cell r="R35">
            <v>0</v>
          </cell>
          <cell r="S35">
            <v>960111.1933197739</v>
          </cell>
          <cell r="T35">
            <v>167507.09286841948</v>
          </cell>
          <cell r="U35">
            <v>0</v>
          </cell>
          <cell r="V35">
            <v>8951.348514198007</v>
          </cell>
          <cell r="W35">
            <v>0</v>
          </cell>
          <cell r="X35">
            <v>6480</v>
          </cell>
          <cell r="Y35">
            <v>0</v>
          </cell>
          <cell r="Z35">
            <v>0</v>
          </cell>
        </row>
        <row r="36">
          <cell r="C36">
            <v>72</v>
          </cell>
          <cell r="D36">
            <v>29</v>
          </cell>
          <cell r="E36">
            <v>3101070.797437228</v>
          </cell>
          <cell r="F36">
            <v>8433.976994570048</v>
          </cell>
          <cell r="G36">
            <v>0</v>
          </cell>
          <cell r="H36">
            <v>6000</v>
          </cell>
          <cell r="I36">
            <v>0</v>
          </cell>
          <cell r="J36">
            <v>0</v>
          </cell>
          <cell r="K36">
            <v>269430.4598361533</v>
          </cell>
          <cell r="L36">
            <v>1239.0579295113057</v>
          </cell>
          <cell r="M36">
            <v>3386174.292197462</v>
          </cell>
          <cell r="O36">
            <v>6000</v>
          </cell>
          <cell r="P36">
            <v>6000</v>
          </cell>
          <cell r="Q36">
            <v>2144000.037261448</v>
          </cell>
          <cell r="R36">
            <v>0</v>
          </cell>
          <cell r="S36">
            <v>1043918.4887853558</v>
          </cell>
          <cell r="T36">
            <v>182582.73122657725</v>
          </cell>
          <cell r="U36">
            <v>0</v>
          </cell>
          <cell r="V36">
            <v>9193.034924081354</v>
          </cell>
          <cell r="W36">
            <v>0</v>
          </cell>
          <cell r="X36">
            <v>6480</v>
          </cell>
          <cell r="Y36">
            <v>0</v>
          </cell>
          <cell r="Z36">
            <v>0</v>
          </cell>
        </row>
        <row r="37">
          <cell r="C37">
            <v>73</v>
          </cell>
          <cell r="D37">
            <v>30</v>
          </cell>
          <cell r="E37">
            <v>3386174.292197462</v>
          </cell>
          <cell r="F37">
            <v>8661.69437342344</v>
          </cell>
          <cell r="G37">
            <v>0</v>
          </cell>
          <cell r="H37">
            <v>6000</v>
          </cell>
          <cell r="I37">
            <v>0</v>
          </cell>
          <cell r="J37">
            <v>0</v>
          </cell>
          <cell r="K37">
            <v>294251.70140991826</v>
          </cell>
          <cell r="L37">
            <v>1259.552493608111</v>
          </cell>
          <cell r="M37">
            <v>3696347.2404744118</v>
          </cell>
          <cell r="O37">
            <v>6000</v>
          </cell>
          <cell r="P37">
            <v>6000</v>
          </cell>
          <cell r="Q37">
            <v>2346980.448682227</v>
          </cell>
          <cell r="R37">
            <v>0</v>
          </cell>
          <cell r="S37">
            <v>1134430.3678881843</v>
          </cell>
          <cell r="T37">
            <v>199015.17703696922</v>
          </cell>
          <cell r="U37">
            <v>0</v>
          </cell>
          <cell r="V37">
            <v>9441.24686703155</v>
          </cell>
          <cell r="W37">
            <v>0</v>
          </cell>
          <cell r="X37">
            <v>6480</v>
          </cell>
          <cell r="Y37">
            <v>0</v>
          </cell>
          <cell r="Z37">
            <v>0</v>
          </cell>
        </row>
        <row r="38">
          <cell r="C38">
            <v>74</v>
          </cell>
          <cell r="D38">
            <v>31</v>
          </cell>
          <cell r="E38">
            <v>3696347.2404744118</v>
          </cell>
          <cell r="F38">
            <v>8895.56012150587</v>
          </cell>
          <cell r="G38">
            <v>0</v>
          </cell>
          <cell r="H38">
            <v>6000</v>
          </cell>
          <cell r="I38">
            <v>0</v>
          </cell>
          <cell r="J38">
            <v>0</v>
          </cell>
          <cell r="K38">
            <v>321262.14796381537</v>
          </cell>
          <cell r="L38">
            <v>1280.600410935529</v>
          </cell>
          <cell r="M38">
            <v>4033785.5489706686</v>
          </cell>
          <cell r="O38">
            <v>6000</v>
          </cell>
          <cell r="P38">
            <v>6000</v>
          </cell>
          <cell r="Q38">
            <v>2568499.6481486917</v>
          </cell>
          <cell r="R38">
            <v>0</v>
          </cell>
          <cell r="S38">
            <v>1232183.1973192391</v>
          </cell>
          <cell r="T38">
            <v>216926.54297029646</v>
          </cell>
          <cell r="U38">
            <v>0</v>
          </cell>
          <cell r="V38">
            <v>9696.1605324414</v>
          </cell>
          <cell r="W38">
            <v>0</v>
          </cell>
          <cell r="X38">
            <v>6480</v>
          </cell>
          <cell r="Y38">
            <v>0</v>
          </cell>
          <cell r="Z38">
            <v>0</v>
          </cell>
        </row>
        <row r="39">
          <cell r="C39">
            <v>75</v>
          </cell>
          <cell r="D39">
            <v>32</v>
          </cell>
          <cell r="E39">
            <v>4033785.5489706686</v>
          </cell>
          <cell r="F39">
            <v>9135.740244786528</v>
          </cell>
          <cell r="G39">
            <v>0</v>
          </cell>
          <cell r="H39">
            <v>6000</v>
          </cell>
          <cell r="I39">
            <v>0</v>
          </cell>
          <cell r="J39">
            <v>0</v>
          </cell>
          <cell r="K39">
            <v>350654.0674341684</v>
          </cell>
          <cell r="L39">
            <v>1302.2166220307881</v>
          </cell>
          <cell r="M39">
            <v>4400877.573271655</v>
          </cell>
          <cell r="O39">
            <v>6000</v>
          </cell>
          <cell r="P39">
            <v>6000</v>
          </cell>
          <cell r="Q39">
            <v>2810233.4314624355</v>
          </cell>
          <cell r="R39">
            <v>0</v>
          </cell>
          <cell r="S39">
            <v>1337756.2531047785</v>
          </cell>
          <cell r="T39">
            <v>236449.93183762315</v>
          </cell>
          <cell r="U39">
            <v>0</v>
          </cell>
          <cell r="V39">
            <v>9957.956866817316</v>
          </cell>
          <cell r="W39">
            <v>0</v>
          </cell>
          <cell r="X39">
            <v>6480</v>
          </cell>
          <cell r="Y39">
            <v>0</v>
          </cell>
          <cell r="Z39">
            <v>0</v>
          </cell>
        </row>
        <row r="40">
          <cell r="C40">
            <v>76</v>
          </cell>
          <cell r="D40">
            <v>33</v>
          </cell>
          <cell r="E40">
            <v>4400877.573271655</v>
          </cell>
          <cell r="F40">
            <v>9382.405231395764</v>
          </cell>
          <cell r="G40">
            <v>0</v>
          </cell>
          <cell r="H40">
            <v>6000</v>
          </cell>
          <cell r="I40">
            <v>0</v>
          </cell>
          <cell r="J40">
            <v>0</v>
          </cell>
          <cell r="K40">
            <v>382636.6190634016</v>
          </cell>
          <cell r="L40">
            <v>1324.4164708256194</v>
          </cell>
          <cell r="M40">
            <v>4800221.014037278</v>
          </cell>
          <cell r="O40">
            <v>6000</v>
          </cell>
          <cell r="P40">
            <v>6000</v>
          </cell>
          <cell r="Q40">
            <v>3074008.6132788854</v>
          </cell>
          <cell r="R40">
            <v>0</v>
          </cell>
          <cell r="S40">
            <v>1451775.153353161</v>
          </cell>
          <cell r="T40">
            <v>257730.42570300924</v>
          </cell>
          <cell r="U40">
            <v>0</v>
          </cell>
          <cell r="V40">
            <v>10226.821702221383</v>
          </cell>
          <cell r="W40">
            <v>0</v>
          </cell>
          <cell r="X40">
            <v>6480</v>
          </cell>
          <cell r="Y40">
            <v>0</v>
          </cell>
          <cell r="Z40">
            <v>0</v>
          </cell>
        </row>
        <row r="41">
          <cell r="C41">
            <v>77</v>
          </cell>
          <cell r="D41">
            <v>34</v>
          </cell>
          <cell r="E41">
            <v>4800221.014037278</v>
          </cell>
          <cell r="F41">
            <v>9635.730172643449</v>
          </cell>
          <cell r="G41">
            <v>0</v>
          </cell>
          <cell r="H41">
            <v>6000</v>
          </cell>
          <cell r="I41">
            <v>0</v>
          </cell>
          <cell r="J41">
            <v>0</v>
          </cell>
          <cell r="K41">
            <v>417437.3397298232</v>
          </cell>
          <cell r="L41">
            <v>1347.2157155379136</v>
          </cell>
          <cell r="M41">
            <v>5234641.299655282</v>
          </cell>
          <cell r="O41">
            <v>6000</v>
          </cell>
          <cell r="P41">
            <v>6000</v>
          </cell>
          <cell r="Q41">
            <v>3361816.6241294066</v>
          </cell>
          <cell r="R41">
            <v>0</v>
          </cell>
          <cell r="S41">
            <v>1574915.565621414</v>
          </cell>
          <cell r="T41">
            <v>280926.1640162801</v>
          </cell>
          <cell r="U41">
            <v>0</v>
          </cell>
          <cell r="V41">
            <v>10502.94588818136</v>
          </cell>
          <cell r="W41">
            <v>0</v>
          </cell>
          <cell r="X41">
            <v>6480</v>
          </cell>
          <cell r="Y41">
            <v>0</v>
          </cell>
          <cell r="Z41">
            <v>0</v>
          </cell>
        </row>
        <row r="42">
          <cell r="C42">
            <v>78</v>
          </cell>
          <cell r="D42">
            <v>35</v>
          </cell>
          <cell r="E42">
            <v>5234641.299655282</v>
          </cell>
          <cell r="F42">
            <v>9895.894887304821</v>
          </cell>
          <cell r="G42">
            <v>0</v>
          </cell>
          <cell r="H42">
            <v>6000</v>
          </cell>
          <cell r="I42">
            <v>0</v>
          </cell>
          <cell r="J42">
            <v>0</v>
          </cell>
          <cell r="K42">
            <v>455303.76131276134</v>
          </cell>
          <cell r="L42">
            <v>1370.6305398574332</v>
          </cell>
          <cell r="M42">
            <v>5707211.586395206</v>
          </cell>
          <cell r="O42">
            <v>6000</v>
          </cell>
          <cell r="P42">
            <v>6000</v>
          </cell>
          <cell r="Q42">
            <v>3675828.331319171</v>
          </cell>
          <cell r="R42">
            <v>0</v>
          </cell>
          <cell r="S42">
            <v>1707907.2108711272</v>
          </cell>
          <cell r="T42">
            <v>306209.5187777453</v>
          </cell>
          <cell r="U42">
            <v>0</v>
          </cell>
          <cell r="V42">
            <v>10786.525427162256</v>
          </cell>
          <cell r="W42">
            <v>0</v>
          </cell>
          <cell r="X42">
            <v>6480</v>
          </cell>
          <cell r="Y42">
            <v>0</v>
          </cell>
          <cell r="Z42">
            <v>0</v>
          </cell>
        </row>
        <row r="43">
          <cell r="C43">
            <v>79</v>
          </cell>
          <cell r="D43">
            <v>36</v>
          </cell>
          <cell r="E43">
            <v>5707211.586395206</v>
          </cell>
          <cell r="F43">
            <v>10163.08404926205</v>
          </cell>
          <cell r="G43">
            <v>0</v>
          </cell>
          <cell r="H43">
            <v>6000</v>
          </cell>
          <cell r="I43">
            <v>0</v>
          </cell>
          <cell r="J43">
            <v>0</v>
          </cell>
          <cell r="K43">
            <v>496505.1706668576</v>
          </cell>
          <cell r="L43">
            <v>1394.6775644335848</v>
          </cell>
          <cell r="M43">
            <v>6221274.518675759</v>
          </cell>
          <cell r="O43">
            <v>6000</v>
          </cell>
          <cell r="P43">
            <v>6000</v>
          </cell>
          <cell r="Q43">
            <v>4018410.1938535036</v>
          </cell>
          <cell r="R43">
            <v>0</v>
          </cell>
          <cell r="S43">
            <v>1851538.1877408174</v>
          </cell>
          <cell r="T43">
            <v>333768.3754677424</v>
          </cell>
          <cell r="U43">
            <v>0</v>
          </cell>
          <cell r="V43">
            <v>11077.761613695635</v>
          </cell>
          <cell r="W43">
            <v>0</v>
          </cell>
          <cell r="X43">
            <v>6480</v>
          </cell>
          <cell r="Y43">
            <v>0</v>
          </cell>
          <cell r="Z43">
            <v>0</v>
          </cell>
        </row>
        <row r="44">
          <cell r="C44">
            <v>80</v>
          </cell>
          <cell r="D44">
            <v>37</v>
          </cell>
          <cell r="E44">
            <v>6221274.518675759</v>
          </cell>
          <cell r="F44">
            <v>10437.487318592124</v>
          </cell>
          <cell r="G44">
            <v>0</v>
          </cell>
          <cell r="H44">
            <v>6000</v>
          </cell>
          <cell r="I44">
            <v>0</v>
          </cell>
          <cell r="J44">
            <v>0</v>
          </cell>
          <cell r="K44">
            <v>541334.5248034103</v>
          </cell>
          <cell r="L44">
            <v>1419.3738586732943</v>
          </cell>
          <cell r="M44">
            <v>6780465.904656435</v>
          </cell>
          <cell r="O44">
            <v>6000</v>
          </cell>
          <cell r="P44">
            <v>6000</v>
          </cell>
          <cell r="Q44">
            <v>4392141.871459248</v>
          </cell>
          <cell r="R44">
            <v>0</v>
          </cell>
          <cell r="S44">
            <v>2006659.6427600828</v>
          </cell>
          <cell r="T44">
            <v>363807.5292598392</v>
          </cell>
          <cell r="U44">
            <v>0</v>
          </cell>
          <cell r="V44">
            <v>11376.861177265417</v>
          </cell>
          <cell r="W44">
            <v>0</v>
          </cell>
          <cell r="X44">
            <v>6480</v>
          </cell>
          <cell r="Y44">
            <v>0</v>
          </cell>
          <cell r="Z44">
            <v>0</v>
          </cell>
        </row>
        <row r="45">
          <cell r="C45">
            <v>81</v>
          </cell>
          <cell r="D45">
            <v>38</v>
          </cell>
          <cell r="E45">
            <v>6780465.904656435</v>
          </cell>
          <cell r="F45">
            <v>10719.29947619411</v>
          </cell>
          <cell r="G45">
            <v>0</v>
          </cell>
          <cell r="H45">
            <v>6000</v>
          </cell>
          <cell r="I45">
            <v>0</v>
          </cell>
          <cell r="J45">
            <v>0</v>
          </cell>
          <cell r="K45">
            <v>590110.5349914785</v>
          </cell>
          <cell r="L45">
            <v>1444.736952857471</v>
          </cell>
          <cell r="M45">
            <v>7388740.476076965</v>
          </cell>
          <cell r="O45">
            <v>6000</v>
          </cell>
          <cell r="P45">
            <v>6000</v>
          </cell>
          <cell r="Q45">
            <v>4799835.4185738</v>
          </cell>
          <cell r="R45">
            <v>0</v>
          </cell>
          <cell r="S45">
            <v>2174190.8141808896</v>
          </cell>
          <cell r="T45">
            <v>396550.2068932248</v>
          </cell>
          <cell r="U45">
            <v>0</v>
          </cell>
          <cell r="V45">
            <v>11684.03642905158</v>
          </cell>
          <cell r="W45">
            <v>0</v>
          </cell>
          <cell r="X45">
            <v>6480</v>
          </cell>
          <cell r="Y45">
            <v>0</v>
          </cell>
          <cell r="Z45">
            <v>0</v>
          </cell>
        </row>
        <row r="46">
          <cell r="C46">
            <v>82</v>
          </cell>
          <cell r="D46">
            <v>39</v>
          </cell>
          <cell r="E46">
            <v>7388740.476076965</v>
          </cell>
          <cell r="F46">
            <v>11008.72056205135</v>
          </cell>
          <cell r="G46">
            <v>0</v>
          </cell>
          <cell r="H46">
            <v>6000</v>
          </cell>
          <cell r="I46">
            <v>0</v>
          </cell>
          <cell r="J46">
            <v>0</v>
          </cell>
          <cell r="K46">
            <v>643179.9347051186</v>
          </cell>
          <cell r="L46">
            <v>1470.7848505846268</v>
          </cell>
          <cell r="M46">
            <v>8050399.916194719</v>
          </cell>
          <cell r="O46">
            <v>6000</v>
          </cell>
          <cell r="P46">
            <v>6000</v>
          </cell>
          <cell r="Q46">
            <v>5244556.205953108</v>
          </cell>
          <cell r="R46">
            <v>0</v>
          </cell>
          <cell r="S46">
            <v>2355124.479315361</v>
          </cell>
          <cell r="T46">
            <v>432239.72551361506</v>
          </cell>
          <cell r="U46">
            <v>0</v>
          </cell>
          <cell r="V46">
            <v>11999.505412635974</v>
          </cell>
          <cell r="W46">
            <v>0</v>
          </cell>
          <cell r="X46">
            <v>6480</v>
          </cell>
          <cell r="Y46">
            <v>0</v>
          </cell>
          <cell r="Z46">
            <v>0</v>
          </cell>
        </row>
        <row r="47">
          <cell r="C47">
            <v>83</v>
          </cell>
          <cell r="D47">
            <v>40</v>
          </cell>
          <cell r="E47">
            <v>8050399.916194719</v>
          </cell>
          <cell r="F47">
            <v>11305.956017226736</v>
          </cell>
          <cell r="G47">
            <v>0</v>
          </cell>
          <cell r="H47">
            <v>6000</v>
          </cell>
          <cell r="I47">
            <v>0</v>
          </cell>
          <cell r="J47">
            <v>0</v>
          </cell>
          <cell r="K47">
            <v>700919.9476643736</v>
          </cell>
          <cell r="L47">
            <v>1497.5360415504038</v>
          </cell>
          <cell r="M47">
            <v>8770123.355917871</v>
          </cell>
          <cell r="O47">
            <v>6000</v>
          </cell>
          <cell r="P47">
            <v>6000</v>
          </cell>
          <cell r="Q47">
            <v>5729645.725388662</v>
          </cell>
          <cell r="R47">
            <v>0</v>
          </cell>
          <cell r="S47">
            <v>2550532.83766059</v>
          </cell>
          <cell r="T47">
            <v>471141.30080984044</v>
          </cell>
          <cell r="U47">
            <v>0</v>
          </cell>
          <cell r="V47">
            <v>12323.492058777143</v>
          </cell>
          <cell r="W47">
            <v>0</v>
          </cell>
          <cell r="X47">
            <v>6480</v>
          </cell>
          <cell r="Y47">
            <v>0</v>
          </cell>
          <cell r="Z47">
            <v>0</v>
          </cell>
        </row>
      </sheetData>
      <sheetData sheetId="4">
        <row r="8">
          <cell r="C8">
            <v>62</v>
          </cell>
          <cell r="D8">
            <v>1</v>
          </cell>
          <cell r="E8">
            <v>1255710.534730522</v>
          </cell>
          <cell r="G8">
            <v>0</v>
          </cell>
          <cell r="H8">
            <v>0</v>
          </cell>
          <cell r="I8">
            <v>0</v>
          </cell>
          <cell r="J8">
            <v>-72690.9757469059</v>
          </cell>
          <cell r="K8">
            <v>-7393.552482670541</v>
          </cell>
          <cell r="L8">
            <v>50551.91827954065</v>
          </cell>
          <cell r="M8">
            <v>1226177.9247804862</v>
          </cell>
          <cell r="O8">
            <v>72690.9757469059</v>
          </cell>
        </row>
        <row r="9">
          <cell r="A9">
            <v>0</v>
          </cell>
          <cell r="C9">
            <v>63</v>
          </cell>
          <cell r="D9">
            <v>2</v>
          </cell>
          <cell r="E9">
            <v>1226177.9247804862</v>
          </cell>
          <cell r="F9">
            <v>25000</v>
          </cell>
          <cell r="G9">
            <v>0</v>
          </cell>
          <cell r="H9">
            <v>0</v>
          </cell>
          <cell r="I9">
            <v>0</v>
          </cell>
          <cell r="J9">
            <v>-49653.63209207235</v>
          </cell>
          <cell r="K9">
            <v>-5050.375662945721</v>
          </cell>
          <cell r="L9">
            <v>50373.37843209512</v>
          </cell>
          <cell r="M9">
            <v>1221847.2954575631</v>
          </cell>
          <cell r="O9">
            <v>74653.63209207235</v>
          </cell>
        </row>
        <row r="10">
          <cell r="A10">
            <v>0</v>
          </cell>
          <cell r="C10">
            <v>64</v>
          </cell>
          <cell r="D10">
            <v>3</v>
          </cell>
          <cell r="E10">
            <v>1221847.2954575631</v>
          </cell>
          <cell r="G10">
            <v>20000</v>
          </cell>
          <cell r="H10">
            <v>0</v>
          </cell>
          <cell r="I10">
            <v>0</v>
          </cell>
          <cell r="J10">
            <v>-56669.28015855829</v>
          </cell>
          <cell r="K10">
            <v>-8763.952027089075</v>
          </cell>
          <cell r="L10">
            <v>49725.80472069237</v>
          </cell>
          <cell r="M10">
            <v>1206139.867992608</v>
          </cell>
          <cell r="O10">
            <v>76669.2801585583</v>
          </cell>
        </row>
        <row r="11">
          <cell r="A11">
            <v>0</v>
          </cell>
          <cell r="C11">
            <v>65</v>
          </cell>
          <cell r="D11">
            <v>4</v>
          </cell>
          <cell r="E11">
            <v>1206139.867992608</v>
          </cell>
          <cell r="F11">
            <v>-10000</v>
          </cell>
          <cell r="G11">
            <v>20540</v>
          </cell>
          <cell r="H11">
            <v>0</v>
          </cell>
          <cell r="I11">
            <v>0</v>
          </cell>
          <cell r="J11">
            <v>-68199.35072283936</v>
          </cell>
          <cell r="K11">
            <v>-10017.69982652325</v>
          </cell>
          <cell r="L11">
            <v>48500.68115005956</v>
          </cell>
          <cell r="M11">
            <v>1176423.498593305</v>
          </cell>
          <cell r="O11">
            <v>78739.35072283936</v>
          </cell>
        </row>
        <row r="12">
          <cell r="A12">
            <v>0</v>
          </cell>
          <cell r="C12">
            <v>66</v>
          </cell>
          <cell r="D12">
            <v>5</v>
          </cell>
          <cell r="E12">
            <v>1176423.498593305</v>
          </cell>
          <cell r="G12">
            <v>21094.579999999994</v>
          </cell>
          <cell r="H12">
            <v>12000</v>
          </cell>
          <cell r="I12">
            <v>0</v>
          </cell>
          <cell r="J12">
            <v>-47770.73319235602</v>
          </cell>
          <cell r="K12">
            <v>-9823.04904393631</v>
          </cell>
          <cell r="L12">
            <v>48109.67780335154</v>
          </cell>
          <cell r="M12">
            <v>1166939.3941603643</v>
          </cell>
          <cell r="O12">
            <v>80865.31319235601</v>
          </cell>
        </row>
        <row r="13">
          <cell r="A13">
            <v>0</v>
          </cell>
          <cell r="C13">
            <v>67</v>
          </cell>
          <cell r="D13">
            <v>6</v>
          </cell>
          <cell r="E13">
            <v>1166939.3941603643</v>
          </cell>
          <cell r="G13">
            <v>21664.133659999996</v>
          </cell>
          <cell r="H13">
            <v>12323.999999999998</v>
          </cell>
          <cell r="I13">
            <v>0</v>
          </cell>
          <cell r="J13">
            <v>-49060.54298854963</v>
          </cell>
          <cell r="K13">
            <v>-10088.271368122587</v>
          </cell>
          <cell r="L13">
            <v>47634.99493155875</v>
          </cell>
          <cell r="M13">
            <v>1155425.5747352508</v>
          </cell>
          <cell r="O13">
            <v>83048.67664854962</v>
          </cell>
        </row>
        <row r="14">
          <cell r="A14">
            <v>0</v>
          </cell>
          <cell r="C14">
            <v>68</v>
          </cell>
          <cell r="D14">
            <v>7</v>
          </cell>
          <cell r="E14">
            <v>1155425.5747352508</v>
          </cell>
          <cell r="G14">
            <v>22249.06526881999</v>
          </cell>
          <cell r="H14">
            <v>12656.747999999998</v>
          </cell>
          <cell r="I14">
            <v>0</v>
          </cell>
          <cell r="J14">
            <v>-50385.17764924045</v>
          </cell>
          <cell r="K14">
            <v>-10360.654695061896</v>
          </cell>
          <cell r="L14">
            <v>47071.22892281078</v>
          </cell>
          <cell r="M14">
            <v>1141750.9713137592</v>
          </cell>
          <cell r="O14">
            <v>85290.99091806044</v>
          </cell>
        </row>
        <row r="15">
          <cell r="A15">
            <v>0</v>
          </cell>
          <cell r="C15">
            <v>69</v>
          </cell>
          <cell r="D15">
            <v>8</v>
          </cell>
          <cell r="E15">
            <v>1141750.9713137592</v>
          </cell>
          <cell r="G15">
            <v>22849.79003107813</v>
          </cell>
          <cell r="H15">
            <v>12998.480195999997</v>
          </cell>
          <cell r="I15">
            <v>0</v>
          </cell>
          <cell r="J15">
            <v>-51745.577445769944</v>
          </cell>
          <cell r="K15">
            <v>-10640.392371828568</v>
          </cell>
          <cell r="L15">
            <v>46412.695064334905</v>
          </cell>
          <cell r="M15">
            <v>1125777.6965604955</v>
          </cell>
          <cell r="O15">
            <v>87593.84767284807</v>
          </cell>
        </row>
        <row r="16">
          <cell r="A16">
            <v>0</v>
          </cell>
          <cell r="C16">
            <v>70</v>
          </cell>
          <cell r="D16">
            <v>9</v>
          </cell>
          <cell r="E16">
            <v>1125777.6965604955</v>
          </cell>
          <cell r="G16">
            <v>23466.734361917235</v>
          </cell>
          <cell r="H16">
            <v>13349.439161291995</v>
          </cell>
          <cell r="I16">
            <v>0</v>
          </cell>
          <cell r="J16">
            <v>-53142.708036805736</v>
          </cell>
          <cell r="K16">
            <v>-10927.682965867938</v>
          </cell>
          <cell r="L16">
            <v>45653.414138986336</v>
          </cell>
          <cell r="M16">
            <v>1107360.7196968081</v>
          </cell>
          <cell r="O16">
            <v>89958.88156001497</v>
          </cell>
        </row>
        <row r="17">
          <cell r="A17">
            <v>0</v>
          </cell>
          <cell r="C17">
            <v>71</v>
          </cell>
          <cell r="D17">
            <v>10</v>
          </cell>
          <cell r="E17">
            <v>1107360.7196968081</v>
          </cell>
          <cell r="G17">
            <v>24100.336189689</v>
          </cell>
          <cell r="H17">
            <v>13709.874018646879</v>
          </cell>
          <cell r="I17">
            <v>0</v>
          </cell>
          <cell r="J17">
            <v>-54577.561153799485</v>
          </cell>
          <cell r="K17">
            <v>-11222.730405946371</v>
          </cell>
          <cell r="L17">
            <v>44787.098409893675</v>
          </cell>
          <cell r="M17">
            <v>1086347.526546956</v>
          </cell>
          <cell r="O17">
            <v>92387.77136213536</v>
          </cell>
        </row>
        <row r="18">
          <cell r="A18">
            <v>0</v>
          </cell>
          <cell r="C18">
            <v>72</v>
          </cell>
          <cell r="D18">
            <v>11</v>
          </cell>
          <cell r="E18">
            <v>1086347.526546956</v>
          </cell>
          <cell r="G18">
            <v>24751.0452668106</v>
          </cell>
          <cell r="H18">
            <v>14080.040617150342</v>
          </cell>
          <cell r="I18">
            <v>0</v>
          </cell>
          <cell r="J18">
            <v>-56051.15530495206</v>
          </cell>
          <cell r="K18">
            <v>-11525.74412690692</v>
          </cell>
          <cell r="L18">
            <v>43807.13696594917</v>
          </cell>
          <cell r="M18">
            <v>1062577.7640810462</v>
          </cell>
          <cell r="O18">
            <v>94882.241188913</v>
          </cell>
        </row>
        <row r="19">
          <cell r="A19">
            <v>0</v>
          </cell>
          <cell r="C19">
            <v>73</v>
          </cell>
          <cell r="D19">
            <v>12</v>
          </cell>
          <cell r="E19">
            <v>1062577.7640810462</v>
          </cell>
          <cell r="G19">
            <v>25419.32348901448</v>
          </cell>
          <cell r="H19">
            <v>14460.2017138134</v>
          </cell>
          <cell r="I19">
            <v>0</v>
          </cell>
          <cell r="J19">
            <v>-57564.53649818577</v>
          </cell>
          <cell r="K19">
            <v>-11836.939218333406</v>
          </cell>
          <cell r="L19">
            <v>42706.58039967466</v>
          </cell>
          <cell r="M19">
            <v>1035882.8687642018</v>
          </cell>
          <cell r="O19">
            <v>97444.06170101365</v>
          </cell>
        </row>
        <row r="20">
          <cell r="A20">
            <v>0</v>
          </cell>
          <cell r="C20">
            <v>74</v>
          </cell>
          <cell r="D20">
            <v>13</v>
          </cell>
          <cell r="E20">
            <v>1035882.8687642018</v>
          </cell>
          <cell r="G20">
            <v>26105.64522321787</v>
          </cell>
          <cell r="H20">
            <v>14850.62716008636</v>
          </cell>
          <cell r="I20">
            <v>0</v>
          </cell>
          <cell r="J20">
            <v>-59118.77898363678</v>
          </cell>
          <cell r="K20">
            <v>-12156.53657722841</v>
          </cell>
          <cell r="L20">
            <v>41478.124787743465</v>
          </cell>
          <cell r="M20">
            <v>1006085.6779910801</v>
          </cell>
          <cell r="O20">
            <v>100075.05136694101</v>
          </cell>
        </row>
        <row r="21">
          <cell r="A21">
            <v>0</v>
          </cell>
          <cell r="C21">
            <v>75</v>
          </cell>
          <cell r="D21">
            <v>14</v>
          </cell>
          <cell r="E21">
            <v>1006085.6779910801</v>
          </cell>
          <cell r="G21">
            <v>26810.497644244755</v>
          </cell>
          <cell r="H21">
            <v>15251.59409340869</v>
          </cell>
          <cell r="I21">
            <v>0</v>
          </cell>
          <cell r="J21">
            <v>-60714.98601619496</v>
          </cell>
          <cell r="K21">
            <v>-12484.763064813575</v>
          </cell>
          <cell r="L21">
            <v>40114.094943133074</v>
          </cell>
          <cell r="M21">
            <v>973000.0238532047</v>
          </cell>
          <cell r="O21">
            <v>102777.07775384841</v>
          </cell>
        </row>
        <row r="22">
          <cell r="A22">
            <v>0</v>
          </cell>
          <cell r="C22">
            <v>76</v>
          </cell>
          <cell r="D22">
            <v>15</v>
          </cell>
          <cell r="E22">
            <v>973000.0238532047</v>
          </cell>
          <cell r="G22">
            <v>27534.38108063936</v>
          </cell>
          <cell r="H22">
            <v>15663.387133930724</v>
          </cell>
          <cell r="I22">
            <v>0</v>
          </cell>
          <cell r="J22">
            <v>-62354.29063863223</v>
          </cell>
          <cell r="K22">
            <v>-12821.85166756354</v>
          </cell>
          <cell r="L22">
            <v>38606.42690652138</v>
          </cell>
          <cell r="M22">
            <v>936430.3084535303</v>
          </cell>
          <cell r="O22">
            <v>105552.05885320231</v>
          </cell>
        </row>
        <row r="23">
          <cell r="A23">
            <v>0</v>
          </cell>
          <cell r="C23">
            <v>77</v>
          </cell>
          <cell r="D23">
            <v>16</v>
          </cell>
          <cell r="E23">
            <v>936430.3084535303</v>
          </cell>
          <cell r="G23">
            <v>28277.80936981662</v>
          </cell>
          <cell r="H23">
            <v>16086.298586546853</v>
          </cell>
          <cell r="I23">
            <v>0</v>
          </cell>
          <cell r="J23">
            <v>-64037.856485875294</v>
          </cell>
          <cell r="K23">
            <v>-13168.041662587755</v>
          </cell>
          <cell r="L23">
            <v>36946.64964311789</v>
          </cell>
          <cell r="M23">
            <v>896171.0599481851</v>
          </cell>
          <cell r="O23">
            <v>108401.96444223876</v>
          </cell>
        </row>
        <row r="24">
          <cell r="A24">
            <v>0</v>
          </cell>
          <cell r="C24">
            <v>78</v>
          </cell>
          <cell r="D24">
            <v>17</v>
          </cell>
          <cell r="E24">
            <v>896171.0599481851</v>
          </cell>
          <cell r="G24">
            <v>29041.310222801665</v>
          </cell>
          <cell r="H24">
            <v>16520.628648383616</v>
          </cell>
          <cell r="I24">
            <v>0</v>
          </cell>
          <cell r="J24">
            <v>-65766.87861099392</v>
          </cell>
          <cell r="K24">
            <v>-13523.578787477622</v>
          </cell>
          <cell r="L24">
            <v>35125.86590963768</v>
          </cell>
          <cell r="M24">
            <v>852006.4684593512</v>
          </cell>
          <cell r="O24">
            <v>111328.8174821792</v>
          </cell>
        </row>
        <row r="25">
          <cell r="A25">
            <v>0</v>
          </cell>
          <cell r="C25">
            <v>79</v>
          </cell>
          <cell r="D25">
            <v>18</v>
          </cell>
          <cell r="E25">
            <v>852006.4684593512</v>
          </cell>
          <cell r="G25">
            <v>29825.425598817306</v>
          </cell>
          <cell r="H25">
            <v>16966.68562188997</v>
          </cell>
          <cell r="I25">
            <v>0</v>
          </cell>
          <cell r="J25">
            <v>-67542.58433349075</v>
          </cell>
          <cell r="K25">
            <v>-13888.715414739516</v>
          </cell>
          <cell r="L25">
            <v>33134.73225457819</v>
          </cell>
          <cell r="M25">
            <v>803709.9009656991</v>
          </cell>
          <cell r="O25">
            <v>114334.69555419803</v>
          </cell>
        </row>
        <row r="26">
          <cell r="A26">
            <v>0</v>
          </cell>
          <cell r="C26">
            <v>80</v>
          </cell>
          <cell r="D26">
            <v>19</v>
          </cell>
          <cell r="E26">
            <v>803709.9009656991</v>
          </cell>
          <cell r="G26">
            <v>30630.71208998537</v>
          </cell>
          <cell r="H26">
            <v>17424.786133681</v>
          </cell>
          <cell r="I26">
            <v>0</v>
          </cell>
          <cell r="J26">
            <v>-69366.234110495</v>
          </cell>
          <cell r="K26">
            <v>-14263.710730937484</v>
          </cell>
          <cell r="L26">
            <v>30963.43811334346</v>
          </cell>
          <cell r="M26">
            <v>751043.39423761</v>
          </cell>
          <cell r="O26">
            <v>117421.73233416137</v>
          </cell>
        </row>
        <row r="27">
          <cell r="A27">
            <v>0</v>
          </cell>
          <cell r="C27">
            <v>81</v>
          </cell>
          <cell r="D27">
            <v>20</v>
          </cell>
          <cell r="E27">
            <v>751043.39423761</v>
          </cell>
          <cell r="G27">
            <v>31457.74131641497</v>
          </cell>
          <cell r="H27">
            <v>17895.255359290386</v>
          </cell>
          <cell r="I27">
            <v>0</v>
          </cell>
          <cell r="J27">
            <v>-71239.12243147835</v>
          </cell>
          <cell r="K27">
            <v>-14648.830920672792</v>
          </cell>
          <cell r="L27">
            <v>28601.683958074733</v>
          </cell>
          <cell r="M27">
            <v>693757.1248435336</v>
          </cell>
          <cell r="O27">
            <v>120592.11910718371</v>
          </cell>
        </row>
        <row r="28">
          <cell r="A28">
            <v>0</v>
          </cell>
          <cell r="C28">
            <v>82</v>
          </cell>
          <cell r="D28">
            <v>21</v>
          </cell>
          <cell r="E28">
            <v>693757.1248435336</v>
          </cell>
          <cell r="G28">
            <v>32307.100331958172</v>
          </cell>
          <cell r="H28">
            <v>18378.427253991224</v>
          </cell>
          <cell r="I28">
            <v>0</v>
          </cell>
          <cell r="J28">
            <v>-73162.57873712826</v>
          </cell>
          <cell r="K28">
            <v>-15044.349355530958</v>
          </cell>
          <cell r="L28">
            <v>26038.658460287596</v>
          </cell>
          <cell r="M28">
            <v>631588.855211162</v>
          </cell>
          <cell r="O28">
            <v>123848.10632307766</v>
          </cell>
        </row>
        <row r="29">
          <cell r="A29">
            <v>0</v>
          </cell>
          <cell r="C29">
            <v>83</v>
          </cell>
          <cell r="D29">
            <v>22</v>
          </cell>
          <cell r="E29">
            <v>631588.855211162</v>
          </cell>
          <cell r="G29">
            <v>33179.39204092105</v>
          </cell>
          <cell r="H29">
            <v>18874.644789848982</v>
          </cell>
          <cell r="I29">
            <v>0</v>
          </cell>
          <cell r="J29">
            <v>-75137.96836303073</v>
          </cell>
          <cell r="K29">
            <v>-15450.546788130294</v>
          </cell>
          <cell r="L29">
            <v>23263.01462258004</v>
          </cell>
          <cell r="M29">
            <v>564263.354682581</v>
          </cell>
          <cell r="O29">
            <v>127192.00519380075</v>
          </cell>
        </row>
        <row r="30">
          <cell r="A30">
            <v>0</v>
          </cell>
          <cell r="C30">
            <v>84</v>
          </cell>
          <cell r="D30">
            <v>23</v>
          </cell>
          <cell r="E30">
            <v>564263.354682581</v>
          </cell>
          <cell r="G30">
            <v>34075.235626025904</v>
          </cell>
          <cell r="H30">
            <v>19384.260199174903</v>
          </cell>
          <cell r="I30">
            <v>0</v>
          </cell>
          <cell r="J30">
            <v>-77166.69350883256</v>
          </cell>
          <cell r="K30">
            <v>-15867.71155140981</v>
          </cell>
          <cell r="L30">
            <v>20262.844833760562</v>
          </cell>
          <cell r="M30">
            <v>491491.7944560992</v>
          </cell>
          <cell r="O30">
            <v>130626.18933403336</v>
          </cell>
        </row>
        <row r="31">
          <cell r="A31">
            <v>0</v>
          </cell>
          <cell r="C31">
            <v>85</v>
          </cell>
          <cell r="D31">
            <v>24</v>
          </cell>
          <cell r="E31">
            <v>491491.7944560992</v>
          </cell>
          <cell r="G31">
            <v>34995.266987928604</v>
          </cell>
          <cell r="H31">
            <v>19907.63522455263</v>
          </cell>
          <cell r="I31">
            <v>0</v>
          </cell>
          <cell r="J31">
            <v>-79250.19423357102</v>
          </cell>
          <cell r="K31">
            <v>-16296.139763297873</v>
          </cell>
          <cell r="L31">
            <v>17025.654799746902</v>
          </cell>
          <cell r="M31">
            <v>412971.1152589772</v>
          </cell>
          <cell r="O31">
            <v>134153.09644605225</v>
          </cell>
        </row>
        <row r="32">
          <cell r="A32">
            <v>0</v>
          </cell>
          <cell r="C32">
            <v>86</v>
          </cell>
          <cell r="D32">
            <v>25</v>
          </cell>
          <cell r="E32">
            <v>412971.1152589772</v>
          </cell>
          <cell r="G32">
            <v>35940.13919660267</v>
          </cell>
          <cell r="H32">
            <v>20445.141375615545</v>
          </cell>
          <cell r="I32">
            <v>0</v>
          </cell>
          <cell r="J32">
            <v>-81389.94947787744</v>
          </cell>
          <cell r="K32">
            <v>-16736.135536906913</v>
          </cell>
          <cell r="L32">
            <v>13538.336300500294</v>
          </cell>
          <cell r="M32">
            <v>328383.3665446931</v>
          </cell>
          <cell r="O32">
            <v>137775.23005009565</v>
          </cell>
        </row>
        <row r="33">
          <cell r="A33">
            <v>0</v>
          </cell>
          <cell r="C33">
            <v>87</v>
          </cell>
          <cell r="D33">
            <v>26</v>
          </cell>
          <cell r="E33">
            <v>328383.3665446931</v>
          </cell>
          <cell r="G33">
            <v>36910.522954910935</v>
          </cell>
          <cell r="H33">
            <v>20997.16019275716</v>
          </cell>
          <cell r="I33">
            <v>0</v>
          </cell>
          <cell r="J33">
            <v>-83587.47811378013</v>
          </cell>
          <cell r="K33">
            <v>-17188.0111964034</v>
          </cell>
          <cell r="L33">
            <v>9787.138721083911</v>
          </cell>
          <cell r="M33">
            <v>237395.0159555935</v>
          </cell>
          <cell r="O33">
            <v>141495.16126144823</v>
          </cell>
        </row>
        <row r="34">
          <cell r="A34">
            <v>0</v>
          </cell>
          <cell r="C34">
            <v>88</v>
          </cell>
          <cell r="D34">
            <v>27</v>
          </cell>
          <cell r="E34">
            <v>237395.0159555935</v>
          </cell>
          <cell r="G34">
            <v>37907.10707469353</v>
          </cell>
          <cell r="H34">
            <v>21564.0835179616</v>
          </cell>
          <cell r="I34">
            <v>0</v>
          </cell>
          <cell r="J34">
            <v>-85844.34002285218</v>
          </cell>
          <cell r="K34">
            <v>-17652.08749870629</v>
          </cell>
          <cell r="L34">
            <v>5757.639302663505</v>
          </cell>
          <cell r="M34">
            <v>139656.22773669852</v>
          </cell>
          <cell r="O34">
            <v>145315.5306155073</v>
          </cell>
        </row>
        <row r="35">
          <cell r="A35">
            <v>0</v>
          </cell>
          <cell r="C35">
            <v>89</v>
          </cell>
          <cell r="D35">
            <v>28</v>
          </cell>
          <cell r="E35">
            <v>139656.22773669852</v>
          </cell>
          <cell r="G35">
            <v>38930.59896571025</v>
          </cell>
          <cell r="H35">
            <v>22146.313772946563</v>
          </cell>
          <cell r="I35">
            <v>0</v>
          </cell>
          <cell r="J35">
            <v>-88162.13720346919</v>
          </cell>
          <cell r="K35">
            <v>-18128.69386117136</v>
          </cell>
          <cell r="L35">
            <v>1434.7120568984928</v>
          </cell>
          <cell r="M35">
            <v>34800.108728956475</v>
          </cell>
          <cell r="O35">
            <v>149239.049942126</v>
          </cell>
        </row>
        <row r="36">
          <cell r="A36">
            <v>1</v>
          </cell>
          <cell r="C36">
            <v>90</v>
          </cell>
          <cell r="D36">
            <v>29</v>
          </cell>
          <cell r="E36">
            <v>34800.108728956475</v>
          </cell>
          <cell r="G36">
            <v>39981.72513778443</v>
          </cell>
          <cell r="H36">
            <v>22744.26424481612</v>
          </cell>
          <cell r="I36">
            <v>0</v>
          </cell>
          <cell r="J36">
            <v>-90542.51490796285</v>
          </cell>
          <cell r="K36">
            <v>-18618.168595422983</v>
          </cell>
          <cell r="L36">
            <v>0</v>
          </cell>
          <cell r="M36">
            <v>-74360.57477442936</v>
          </cell>
          <cell r="O36">
            <v>153268.5042905634</v>
          </cell>
        </row>
        <row r="37">
          <cell r="A37">
            <v>0</v>
          </cell>
          <cell r="C37">
            <v>91</v>
          </cell>
          <cell r="D37">
            <v>30</v>
          </cell>
          <cell r="E37">
            <v>-74360.57477442936</v>
          </cell>
          <cell r="G37">
            <v>41061.231716504604</v>
          </cell>
          <cell r="H37">
            <v>23358.35937942615</v>
          </cell>
          <cell r="I37">
            <v>0</v>
          </cell>
          <cell r="J37">
            <v>-92987.16281047786</v>
          </cell>
          <cell r="K37">
            <v>-19120.859147499403</v>
          </cell>
          <cell r="L37">
            <v>0</v>
          </cell>
          <cell r="M37">
            <v>-186468.59673240664</v>
          </cell>
          <cell r="O37">
            <v>157406.75390640862</v>
          </cell>
        </row>
        <row r="38">
          <cell r="A38">
            <v>0</v>
          </cell>
          <cell r="C38">
            <v>92</v>
          </cell>
          <cell r="D38">
            <v>31</v>
          </cell>
          <cell r="E38">
            <v>-186468.59673240664</v>
          </cell>
          <cell r="G38">
            <v>42169.884972850225</v>
          </cell>
          <cell r="H38">
            <v>23989.035082670656</v>
          </cell>
          <cell r="I38">
            <v>0</v>
          </cell>
          <cell r="J38">
            <v>-95497.81620636075</v>
          </cell>
          <cell r="K38">
            <v>-19637.122344481886</v>
          </cell>
          <cell r="L38">
            <v>0</v>
          </cell>
          <cell r="M38">
            <v>-301603.5352832493</v>
          </cell>
          <cell r="O38">
            <v>161656.73626188163</v>
          </cell>
        </row>
        <row r="39">
          <cell r="A39">
            <v>0</v>
          </cell>
          <cell r="C39">
            <v>93</v>
          </cell>
          <cell r="D39">
            <v>32</v>
          </cell>
          <cell r="E39">
            <v>-301603.5352832493</v>
          </cell>
          <cell r="G39">
            <v>43308.47186711717</v>
          </cell>
          <cell r="H39">
            <v>24636.73902990276</v>
          </cell>
          <cell r="I39">
            <v>0</v>
          </cell>
          <cell r="J39">
            <v>-98076.25724393247</v>
          </cell>
          <cell r="K39">
            <v>-20167.324647782894</v>
          </cell>
          <cell r="L39">
            <v>0</v>
          </cell>
          <cell r="M39">
            <v>-419847.11717496463</v>
          </cell>
          <cell r="O39">
            <v>166021.4681409524</v>
          </cell>
        </row>
        <row r="40">
          <cell r="A40">
            <v>0</v>
          </cell>
          <cell r="C40">
            <v>94</v>
          </cell>
          <cell r="D40">
            <v>33</v>
          </cell>
          <cell r="E40">
            <v>-419847.11717496463</v>
          </cell>
          <cell r="G40">
            <v>44477.80060752933</v>
          </cell>
          <cell r="H40">
            <v>25301.930983710135</v>
          </cell>
          <cell r="I40">
            <v>0</v>
          </cell>
          <cell r="J40">
            <v>-100724.31618951865</v>
          </cell>
          <cell r="K40">
            <v>-20711.842413273032</v>
          </cell>
          <cell r="L40">
            <v>0</v>
          </cell>
          <cell r="M40">
            <v>-541283.2757777564</v>
          </cell>
          <cell r="O40">
            <v>170504.04778075812</v>
          </cell>
        </row>
        <row r="41">
          <cell r="A41">
            <v>0</v>
          </cell>
          <cell r="C41">
            <v>95</v>
          </cell>
          <cell r="D41">
            <v>34</v>
          </cell>
          <cell r="E41">
            <v>-541283.2757777564</v>
          </cell>
          <cell r="G41">
            <v>45678.70122393263</v>
          </cell>
          <cell r="H41">
            <v>25985.083120270305</v>
          </cell>
          <cell r="I41">
            <v>0</v>
          </cell>
          <cell r="J41">
            <v>-103443.87272663566</v>
          </cell>
          <cell r="K41">
            <v>-21271.062158431403</v>
          </cell>
          <cell r="L41">
            <v>0</v>
          </cell>
          <cell r="M41">
            <v>-665998.2106628234</v>
          </cell>
          <cell r="O41">
            <v>175107.65707083858</v>
          </cell>
        </row>
        <row r="42">
          <cell r="A42">
            <v>0</v>
          </cell>
          <cell r="C42">
            <v>96</v>
          </cell>
          <cell r="D42">
            <v>35</v>
          </cell>
          <cell r="E42">
            <v>-665998.2106628234</v>
          </cell>
          <cell r="G42">
            <v>46912.0261569788</v>
          </cell>
          <cell r="H42">
            <v>26686.6803645176</v>
          </cell>
          <cell r="I42">
            <v>0</v>
          </cell>
          <cell r="J42">
            <v>-106236.8572902548</v>
          </cell>
          <cell r="K42">
            <v>-21845.380836709046</v>
          </cell>
          <cell r="L42">
            <v>0</v>
          </cell>
          <cell r="M42">
            <v>-794080.4487897872</v>
          </cell>
          <cell r="O42">
            <v>179835.5638117512</v>
          </cell>
        </row>
        <row r="43">
          <cell r="A43">
            <v>0</v>
          </cell>
          <cell r="C43">
            <v>97</v>
          </cell>
          <cell r="D43">
            <v>36</v>
          </cell>
          <cell r="E43">
            <v>-794080.4487897872</v>
          </cell>
          <cell r="G43">
            <v>48178.650863217226</v>
          </cell>
          <cell r="H43">
            <v>27407.220734359576</v>
          </cell>
          <cell r="I43">
            <v>0</v>
          </cell>
          <cell r="J43">
            <v>-109105.25243709167</v>
          </cell>
          <cell r="K43">
            <v>-22435.20611930019</v>
          </cell>
          <cell r="L43">
            <v>0</v>
          </cell>
          <cell r="M43">
            <v>-925620.9073461791</v>
          </cell>
          <cell r="O43">
            <v>184691.12403466846</v>
          </cell>
        </row>
        <row r="44">
          <cell r="A44">
            <v>0</v>
          </cell>
          <cell r="C44">
            <v>98</v>
          </cell>
          <cell r="D44">
            <v>37</v>
          </cell>
          <cell r="E44">
            <v>-925620.9073461791</v>
          </cell>
          <cell r="G44">
            <v>49479.474436524084</v>
          </cell>
          <cell r="H44">
            <v>28147.215694187278</v>
          </cell>
          <cell r="I44">
            <v>0</v>
          </cell>
          <cell r="J44">
            <v>-112051.09425289315</v>
          </cell>
          <cell r="K44">
            <v>-23040.956684521294</v>
          </cell>
          <cell r="L44">
            <v>0</v>
          </cell>
          <cell r="M44">
            <v>-1060712.9582835936</v>
          </cell>
          <cell r="O44">
            <v>189677.7843836045</v>
          </cell>
        </row>
        <row r="45">
          <cell r="A45">
            <v>0</v>
          </cell>
          <cell r="C45">
            <v>99</v>
          </cell>
          <cell r="D45">
            <v>38</v>
          </cell>
          <cell r="E45">
            <v>-1060712.9582835936</v>
          </cell>
          <cell r="G45">
            <v>50815.420246310234</v>
          </cell>
          <cell r="H45">
            <v>28907.190517930336</v>
          </cell>
          <cell r="I45">
            <v>0</v>
          </cell>
          <cell r="J45">
            <v>-115076.47379772125</v>
          </cell>
          <cell r="K45">
            <v>-23663.062515003367</v>
          </cell>
          <cell r="L45">
            <v>0</v>
          </cell>
          <cell r="M45">
            <v>-1199452.4945963183</v>
          </cell>
          <cell r="O45">
            <v>194799.08456196182</v>
          </cell>
        </row>
        <row r="46">
          <cell r="A46">
            <v>0</v>
          </cell>
          <cell r="C46">
            <v>100</v>
          </cell>
          <cell r="D46">
            <v>39</v>
          </cell>
          <cell r="E46">
            <v>-1199452.4945963183</v>
          </cell>
          <cell r="G46">
            <v>52187.43659296061</v>
          </cell>
          <cell r="H46">
            <v>29687.68466191445</v>
          </cell>
          <cell r="I46">
            <v>0</v>
          </cell>
          <cell r="J46">
            <v>-118183.5385902597</v>
          </cell>
          <cell r="K46">
            <v>-24301.965202908457</v>
          </cell>
          <cell r="L46">
            <v>0</v>
          </cell>
          <cell r="M46">
            <v>-1341937.9983894865</v>
          </cell>
          <cell r="O46">
            <v>200058.65984513477</v>
          </cell>
        </row>
        <row r="47">
          <cell r="A47">
            <v>0</v>
          </cell>
          <cell r="C47">
            <v>101</v>
          </cell>
          <cell r="D47">
            <v>40</v>
          </cell>
          <cell r="E47">
            <v>-1341937.9983894865</v>
          </cell>
          <cell r="G47">
            <v>53596.497380970526</v>
          </cell>
          <cell r="H47">
            <v>30489.25214778614</v>
          </cell>
          <cell r="I47">
            <v>0</v>
          </cell>
          <cell r="J47">
            <v>-121374.49413219672</v>
          </cell>
          <cell r="K47">
            <v>-24958.118263386983</v>
          </cell>
          <cell r="L47">
            <v>0</v>
          </cell>
          <cell r="M47">
            <v>-1488270.61078507</v>
          </cell>
          <cell r="O47">
            <v>205460.2436609534</v>
          </cell>
        </row>
        <row r="48">
          <cell r="A48">
            <v>0</v>
          </cell>
          <cell r="C48">
            <v>102</v>
          </cell>
          <cell r="D48">
            <v>41</v>
          </cell>
          <cell r="E48">
            <v>-1488270.61078507</v>
          </cell>
          <cell r="G48">
            <v>55043.60281025673</v>
          </cell>
          <cell r="H48">
            <v>31312.46195577636</v>
          </cell>
          <cell r="I48">
            <v>0</v>
          </cell>
          <cell r="J48">
            <v>-124651.60547376602</v>
          </cell>
          <cell r="K48">
            <v>-25631.987456498427</v>
          </cell>
          <cell r="L48">
            <v>0</v>
          </cell>
          <cell r="M48">
            <v>-1638554.2037153346</v>
          </cell>
          <cell r="O48">
            <v>211007.6702397991</v>
          </cell>
        </row>
        <row r="49">
          <cell r="A49">
            <v>0</v>
          </cell>
          <cell r="C49">
            <v>103</v>
          </cell>
          <cell r="D49">
            <v>42</v>
          </cell>
          <cell r="E49">
            <v>-1638554.2037153346</v>
          </cell>
          <cell r="G49">
            <v>56529.78008613366</v>
          </cell>
          <cell r="H49">
            <v>32157.898428582317</v>
          </cell>
          <cell r="I49">
            <v>0</v>
          </cell>
          <cell r="J49">
            <v>-128017.19882155769</v>
          </cell>
          <cell r="K49">
            <v>-26324.051117823885</v>
          </cell>
          <cell r="L49">
            <v>0</v>
          </cell>
          <cell r="M49">
            <v>-1792895.4536547163</v>
          </cell>
          <cell r="O49">
            <v>216704.87733627367</v>
          </cell>
        </row>
        <row r="50">
          <cell r="A50">
            <v>0</v>
          </cell>
          <cell r="C50">
            <v>104</v>
          </cell>
          <cell r="D50">
            <v>42</v>
          </cell>
          <cell r="E50">
            <v>-1792895.4536547163</v>
          </cell>
          <cell r="G50">
            <v>58056.08414845926</v>
          </cell>
          <cell r="H50">
            <v>33026.16168615404</v>
          </cell>
          <cell r="I50">
            <v>0</v>
          </cell>
          <cell r="J50">
            <v>-131473.66318973975</v>
          </cell>
          <cell r="K50">
            <v>-27034.800498005126</v>
          </cell>
          <cell r="L50">
            <v>0</v>
          </cell>
          <cell r="M50">
            <v>-1951403.9173424612</v>
          </cell>
          <cell r="O50">
            <v>222555.90902435305</v>
          </cell>
        </row>
        <row r="51">
          <cell r="A51">
            <v>0</v>
          </cell>
          <cell r="C51">
            <v>105</v>
          </cell>
          <cell r="D51">
            <v>42</v>
          </cell>
          <cell r="E51">
            <v>-1951403.9173424612</v>
          </cell>
          <cell r="G51">
            <v>59623.59842046765</v>
          </cell>
          <cell r="H51">
            <v>33917.8680516802</v>
          </cell>
          <cell r="I51">
            <v>0</v>
          </cell>
          <cell r="J51">
            <v>-135023.4520958627</v>
          </cell>
          <cell r="K51">
            <v>-27764.740111451265</v>
          </cell>
          <cell r="L51">
            <v>0</v>
          </cell>
          <cell r="M51">
            <v>-2114192.1095497753</v>
          </cell>
          <cell r="O51">
            <v>228564.91856801056</v>
          </cell>
        </row>
        <row r="52">
          <cell r="A52">
            <v>0</v>
          </cell>
          <cell r="C52">
            <v>106</v>
          </cell>
          <cell r="D52">
            <v>42</v>
          </cell>
          <cell r="E52">
            <v>-2114192.1095497753</v>
          </cell>
          <cell r="G52">
            <v>61233.43557782027</v>
          </cell>
          <cell r="H52">
            <v>34833.65048907555</v>
          </cell>
          <cell r="I52">
            <v>0</v>
          </cell>
          <cell r="J52">
            <v>-138669.08530245099</v>
          </cell>
          <cell r="K52">
            <v>-28514.388094460446</v>
          </cell>
          <cell r="L52">
            <v>0</v>
          </cell>
          <cell r="M52">
            <v>-2281375.5829466865</v>
          </cell>
          <cell r="O52">
            <v>234736.17136934682</v>
          </cell>
        </row>
        <row r="53">
          <cell r="A53">
            <v>0</v>
          </cell>
          <cell r="C53">
            <v>107</v>
          </cell>
          <cell r="D53">
            <v>42</v>
          </cell>
          <cell r="E53">
            <v>-2281375.5829466865</v>
          </cell>
          <cell r="G53">
            <v>62886.73833842142</v>
          </cell>
          <cell r="H53">
            <v>35774.15905228059</v>
          </cell>
          <cell r="I53">
            <v>0</v>
          </cell>
          <cell r="J53">
            <v>-142413.15060561715</v>
          </cell>
          <cell r="K53">
            <v>-29284.276573010873</v>
          </cell>
          <cell r="L53">
            <v>0</v>
          </cell>
          <cell r="M53">
            <v>-2453073.0101253144</v>
          </cell>
          <cell r="O53">
            <v>241074.04799631916</v>
          </cell>
        </row>
        <row r="54">
          <cell r="A54">
            <v>0</v>
          </cell>
          <cell r="C54">
            <v>108</v>
          </cell>
          <cell r="D54">
            <v>42</v>
          </cell>
          <cell r="E54">
            <v>-2453073.0101253144</v>
          </cell>
          <cell r="G54">
            <v>64584.68027355879</v>
          </cell>
          <cell r="H54">
            <v>36740.061346692164</v>
          </cell>
          <cell r="I54">
            <v>0</v>
          </cell>
          <cell r="J54">
            <v>-146258.30567196882</v>
          </cell>
          <cell r="K54">
            <v>-30074.952040482167</v>
          </cell>
          <cell r="L54">
            <v>0</v>
          </cell>
          <cell r="M54">
            <v>-2629406.267837765</v>
          </cell>
          <cell r="O54">
            <v>247583.04729221977</v>
          </cell>
        </row>
        <row r="55">
          <cell r="A55">
            <v>0</v>
          </cell>
          <cell r="C55">
            <v>109</v>
          </cell>
          <cell r="D55">
            <v>42</v>
          </cell>
          <cell r="E55">
            <v>-2629406.267837765</v>
          </cell>
          <cell r="G55">
            <v>66328.46664094487</v>
          </cell>
          <cell r="H55">
            <v>37732.04300305285</v>
          </cell>
          <cell r="I55">
            <v>0</v>
          </cell>
          <cell r="J55">
            <v>-150207.27992511197</v>
          </cell>
          <cell r="K55">
            <v>-30886.975745575182</v>
          </cell>
          <cell r="L55">
            <v>0</v>
          </cell>
          <cell r="M55">
            <v>-2810500.5235084523</v>
          </cell>
          <cell r="O55">
            <v>254267.78956910968</v>
          </cell>
        </row>
        <row r="56">
          <cell r="A56">
            <v>0</v>
          </cell>
          <cell r="C56">
            <v>110</v>
          </cell>
          <cell r="D56">
            <v>42</v>
          </cell>
          <cell r="E56">
            <v>-2810500.5235084523</v>
          </cell>
          <cell r="G56">
            <v>68119.33524025038</v>
          </cell>
          <cell r="H56">
            <v>38750.80816413528</v>
          </cell>
          <cell r="I56">
            <v>0</v>
          </cell>
          <cell r="J56">
            <v>-154262.87648308996</v>
          </cell>
          <cell r="K56">
            <v>-31720.92409070571</v>
          </cell>
          <cell r="L56">
            <v>0</v>
          </cell>
          <cell r="M56">
            <v>-2996484.324082248</v>
          </cell>
          <cell r="O56">
            <v>261133.01988747562</v>
          </cell>
        </row>
        <row r="57">
          <cell r="A57">
            <v>0</v>
          </cell>
          <cell r="C57">
            <v>111</v>
          </cell>
          <cell r="D57">
            <v>42</v>
          </cell>
          <cell r="E57">
            <v>-2996484.324082248</v>
          </cell>
          <cell r="G57">
            <v>69958.55729173713</v>
          </cell>
          <cell r="H57">
            <v>39797.07998456692</v>
          </cell>
          <cell r="I57">
            <v>0</v>
          </cell>
          <cell r="J57">
            <v>-158427.9741481334</v>
          </cell>
          <cell r="K57">
            <v>-32577.38904115476</v>
          </cell>
          <cell r="L57">
            <v>0</v>
          </cell>
          <cell r="M57">
            <v>-3187489.687271536</v>
          </cell>
          <cell r="O57">
            <v>268183.61142443743</v>
          </cell>
        </row>
      </sheetData>
      <sheetData sheetId="5">
        <row r="5">
          <cell r="J5">
            <v>28</v>
          </cell>
        </row>
        <row r="6">
          <cell r="Q6">
            <v>18</v>
          </cell>
        </row>
        <row r="8"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72690.9757469059</v>
          </cell>
          <cell r="R8">
            <v>185000</v>
          </cell>
          <cell r="S8">
            <v>7000</v>
          </cell>
          <cell r="T8">
            <v>16750</v>
          </cell>
        </row>
        <row r="9">
          <cell r="K9">
            <v>25000</v>
          </cell>
          <cell r="L9">
            <v>0</v>
          </cell>
          <cell r="M9">
            <v>0</v>
          </cell>
          <cell r="N9">
            <v>0</v>
          </cell>
          <cell r="O9">
            <v>49653.63209207235</v>
          </cell>
          <cell r="R9">
            <v>185000</v>
          </cell>
          <cell r="S9">
            <v>15108</v>
          </cell>
          <cell r="T9">
            <v>35654.820000000036</v>
          </cell>
        </row>
        <row r="10">
          <cell r="K10">
            <v>0</v>
          </cell>
          <cell r="L10">
            <v>20000</v>
          </cell>
          <cell r="M10">
            <v>0</v>
          </cell>
          <cell r="N10">
            <v>0</v>
          </cell>
          <cell r="O10">
            <v>56669.28015855829</v>
          </cell>
          <cell r="R10">
            <v>185000</v>
          </cell>
          <cell r="S10">
            <v>23326.915999999997</v>
          </cell>
          <cell r="T10">
            <v>56911.78424000004</v>
          </cell>
        </row>
        <row r="11">
          <cell r="K11">
            <v>-10000</v>
          </cell>
          <cell r="L11">
            <v>20540</v>
          </cell>
          <cell r="M11">
            <v>0</v>
          </cell>
          <cell r="N11">
            <v>0</v>
          </cell>
          <cell r="O11">
            <v>68199.35072283936</v>
          </cell>
          <cell r="R11">
            <v>185000</v>
          </cell>
          <cell r="S11">
            <v>31659.742731999995</v>
          </cell>
          <cell r="T11">
            <v>80735.71830748007</v>
          </cell>
        </row>
        <row r="12">
          <cell r="K12">
            <v>0</v>
          </cell>
          <cell r="L12">
            <v>21094.579999999994</v>
          </cell>
          <cell r="M12">
            <v>12000</v>
          </cell>
          <cell r="N12">
            <v>0</v>
          </cell>
          <cell r="O12">
            <v>47770.73319235602</v>
          </cell>
          <cell r="R12">
            <v>185000</v>
          </cell>
          <cell r="S12">
            <v>41109.555785763994</v>
          </cell>
          <cell r="T12">
            <v>107440.48934707203</v>
          </cell>
        </row>
        <row r="13">
          <cell r="K13">
            <v>0</v>
          </cell>
          <cell r="L13">
            <v>21664.133659999996</v>
          </cell>
          <cell r="M13">
            <v>12323.999999999998</v>
          </cell>
          <cell r="N13">
            <v>0</v>
          </cell>
          <cell r="O13">
            <v>49060.54298854963</v>
          </cell>
          <cell r="R13">
            <v>185000</v>
          </cell>
          <cell r="S13">
            <v>50679.51379197962</v>
          </cell>
          <cell r="T13">
            <v>137287.08171048274</v>
          </cell>
        </row>
        <row r="14">
          <cell r="K14">
            <v>0</v>
          </cell>
          <cell r="L14">
            <v>22249.06526881999</v>
          </cell>
          <cell r="M14">
            <v>12656.747999999998</v>
          </cell>
          <cell r="N14">
            <v>0</v>
          </cell>
          <cell r="O14">
            <v>50385.17764924045</v>
          </cell>
          <cell r="R14">
            <v>185000</v>
          </cell>
          <cell r="S14">
            <v>61372.86066436306</v>
          </cell>
          <cell r="T14">
            <v>170639.53197158652</v>
          </cell>
        </row>
        <row r="15">
          <cell r="K15">
            <v>0</v>
          </cell>
          <cell r="L15">
            <v>22849.79003107813</v>
          </cell>
          <cell r="M15">
            <v>12998.480195999997</v>
          </cell>
          <cell r="N15">
            <v>0</v>
          </cell>
          <cell r="O15">
            <v>51745.577445769944</v>
          </cell>
          <cell r="R15">
            <v>185000</v>
          </cell>
          <cell r="S15">
            <v>72192.92790230086</v>
          </cell>
          <cell r="T15">
            <v>207813.35324339365</v>
          </cell>
        </row>
        <row r="16">
          <cell r="K16">
            <v>0</v>
          </cell>
          <cell r="L16">
            <v>23466.734361917235</v>
          </cell>
          <cell r="M16">
            <v>13349.439161291995</v>
          </cell>
          <cell r="N16">
            <v>0</v>
          </cell>
          <cell r="O16">
            <v>53142.708036805736</v>
          </cell>
          <cell r="R16">
            <v>185000</v>
          </cell>
          <cell r="S16">
            <v>83143.13695566298</v>
          </cell>
          <cell r="T16">
            <v>249151.84923511842</v>
          </cell>
        </row>
        <row r="17">
          <cell r="K17">
            <v>0</v>
          </cell>
          <cell r="L17">
            <v>24100.336189689</v>
          </cell>
          <cell r="M17">
            <v>13709.874018646879</v>
          </cell>
          <cell r="N17">
            <v>0</v>
          </cell>
          <cell r="O17">
            <v>54577.561153799485</v>
          </cell>
          <cell r="R17">
            <v>185000</v>
          </cell>
          <cell r="S17">
            <v>94227.00165346588</v>
          </cell>
          <cell r="T17">
            <v>295028.55063880526</v>
          </cell>
        </row>
        <row r="18">
          <cell r="K18">
            <v>0</v>
          </cell>
          <cell r="L18">
            <v>24751.0452668106</v>
          </cell>
          <cell r="M18">
            <v>14080.040617150342</v>
          </cell>
          <cell r="N18">
            <v>0</v>
          </cell>
          <cell r="O18">
            <v>56051.15530495206</v>
          </cell>
          <cell r="R18">
            <v>185000</v>
          </cell>
          <cell r="S18">
            <v>105448.13069810945</v>
          </cell>
          <cell r="T18">
            <v>345849.8651687394</v>
          </cell>
        </row>
        <row r="19">
          <cell r="K19">
            <v>0</v>
          </cell>
          <cell r="L19">
            <v>25419.32348901448</v>
          </cell>
          <cell r="M19">
            <v>14460.2017138134</v>
          </cell>
          <cell r="N19">
            <v>0</v>
          </cell>
          <cell r="O19">
            <v>57564.53649818577</v>
          </cell>
          <cell r="R19">
            <v>185000</v>
          </cell>
          <cell r="S19">
            <v>116810.2302269584</v>
          </cell>
          <cell r="T19">
            <v>402057.96002073283</v>
          </cell>
        </row>
        <row r="20">
          <cell r="K20">
            <v>0</v>
          </cell>
          <cell r="L20">
            <v>26105.64522321787</v>
          </cell>
          <cell r="M20">
            <v>14850.62716008636</v>
          </cell>
          <cell r="N20">
            <v>0</v>
          </cell>
          <cell r="O20">
            <v>59118.77898363678</v>
          </cell>
          <cell r="R20">
            <v>185000</v>
          </cell>
          <cell r="S20">
            <v>128317.10644308628</v>
          </cell>
          <cell r="T20">
            <v>464133.89717016753</v>
          </cell>
        </row>
        <row r="21">
          <cell r="K21">
            <v>0</v>
          </cell>
          <cell r="L21">
            <v>26810.497644244755</v>
          </cell>
          <cell r="M21">
            <v>15251.59409340869</v>
          </cell>
          <cell r="N21">
            <v>0</v>
          </cell>
          <cell r="O21">
            <v>60714.98601619496</v>
          </cell>
          <cell r="R21">
            <v>185000</v>
          </cell>
          <cell r="S21">
            <v>139972.6683170496</v>
          </cell>
          <cell r="T21">
            <v>532601.0437251234</v>
          </cell>
        </row>
        <row r="22">
          <cell r="K22">
            <v>0</v>
          </cell>
          <cell r="L22">
            <v>27534.38108063936</v>
          </cell>
          <cell r="M22">
            <v>15663.387133930724</v>
          </cell>
          <cell r="N22">
            <v>0</v>
          </cell>
          <cell r="O22">
            <v>62354.29063863223</v>
          </cell>
          <cell r="R22">
            <v>185000</v>
          </cell>
          <cell r="S22">
            <v>151780.93036160994</v>
          </cell>
          <cell r="T22">
            <v>608028.7815069242</v>
          </cell>
        </row>
        <row r="23">
          <cell r="K23">
            <v>0</v>
          </cell>
          <cell r="L23">
            <v>28277.80936981662</v>
          </cell>
          <cell r="M23">
            <v>16086.298586546853</v>
          </cell>
          <cell r="N23">
            <v>0</v>
          </cell>
          <cell r="O23">
            <v>64037.856485875294</v>
          </cell>
          <cell r="R23">
            <v>185000</v>
          </cell>
          <cell r="S23">
            <v>163746.0154813734</v>
          </cell>
          <cell r="T23">
            <v>691036.5421589854</v>
          </cell>
        </row>
        <row r="24">
          <cell r="K24">
            <v>0</v>
          </cell>
          <cell r="L24">
            <v>29041.310222801665</v>
          </cell>
          <cell r="M24">
            <v>16520.628648383616</v>
          </cell>
          <cell r="N24">
            <v>0</v>
          </cell>
          <cell r="O24">
            <v>65766.87861099392</v>
          </cell>
          <cell r="R24">
            <v>185000</v>
          </cell>
          <cell r="S24">
            <v>175872.15789937048</v>
          </cell>
          <cell r="T24">
            <v>782298.196401201</v>
          </cell>
        </row>
        <row r="25">
          <cell r="K25">
            <v>0</v>
          </cell>
          <cell r="L25">
            <v>29825.425598817306</v>
          </cell>
          <cell r="M25">
            <v>16966.68562188997</v>
          </cell>
          <cell r="N25">
            <v>0</v>
          </cell>
          <cell r="O25">
            <v>67542.58433349075</v>
          </cell>
          <cell r="R25">
            <v>185000</v>
          </cell>
          <cell r="S25">
            <v>188163.70616265346</v>
          </cell>
          <cell r="T25">
            <v>882546.8285678686</v>
          </cell>
        </row>
        <row r="26">
          <cell r="K26">
            <v>0</v>
          </cell>
          <cell r="L26">
            <v>30630.71208998537</v>
          </cell>
          <cell r="M26">
            <v>17424.786133681</v>
          </cell>
          <cell r="N26">
            <v>0</v>
          </cell>
          <cell r="O26">
            <v>69366.234110495</v>
          </cell>
          <cell r="R26">
            <v>185000</v>
          </cell>
          <cell r="S26">
            <v>200625.1262290451</v>
          </cell>
          <cell r="T26">
            <v>992579.9303103847</v>
          </cell>
        </row>
        <row r="27">
          <cell r="K27">
            <v>0</v>
          </cell>
          <cell r="L27">
            <v>31457.74131641497</v>
          </cell>
          <cell r="M27">
            <v>17895.255359290386</v>
          </cell>
          <cell r="N27">
            <v>0</v>
          </cell>
          <cell r="O27">
            <v>71239.12243147835</v>
          </cell>
          <cell r="R27">
            <v>185000</v>
          </cell>
          <cell r="S27">
            <v>213261.0046372293</v>
          </cell>
          <cell r="T27">
            <v>1113265.0503313283</v>
          </cell>
        </row>
        <row r="28">
          <cell r="K28">
            <v>0</v>
          </cell>
          <cell r="L28">
            <v>32307.100331958172</v>
          </cell>
          <cell r="M28">
            <v>18378.427253991224</v>
          </cell>
          <cell r="N28">
            <v>0</v>
          </cell>
          <cell r="O28">
            <v>73162.57873712826</v>
          </cell>
          <cell r="R28">
            <v>185000</v>
          </cell>
          <cell r="S28">
            <v>226076.0517624345</v>
          </cell>
          <cell r="T28">
            <v>1245545.9402654772</v>
          </cell>
        </row>
        <row r="29">
          <cell r="K29">
            <v>0</v>
          </cell>
          <cell r="L29">
            <v>33179.39204092105</v>
          </cell>
          <cell r="M29">
            <v>18874.644789848982</v>
          </cell>
          <cell r="N29">
            <v>0</v>
          </cell>
          <cell r="O29">
            <v>75137.96836303073</v>
          </cell>
          <cell r="R29">
            <v>185000</v>
          </cell>
          <cell r="S29">
            <v>239075.10516002023</v>
          </cell>
          <cell r="T29">
            <v>1390449.240359139</v>
          </cell>
        </row>
        <row r="30">
          <cell r="K30">
            <v>0</v>
          </cell>
          <cell r="L30">
            <v>34075.235626025904</v>
          </cell>
          <cell r="M30">
            <v>19384.260199174903</v>
          </cell>
          <cell r="N30">
            <v>0</v>
          </cell>
          <cell r="O30">
            <v>77166.69350883256</v>
          </cell>
          <cell r="R30">
            <v>185000</v>
          </cell>
          <cell r="S30">
            <v>252263.13299934077</v>
          </cell>
          <cell r="T30">
            <v>1549091.7524471986</v>
          </cell>
        </row>
        <row r="31">
          <cell r="K31">
            <v>0</v>
          </cell>
          <cell r="L31">
            <v>34995.266987928604</v>
          </cell>
          <cell r="M31">
            <v>19907.63522455263</v>
          </cell>
          <cell r="N31">
            <v>0</v>
          </cell>
          <cell r="O31">
            <v>79250.19423357102</v>
          </cell>
          <cell r="R31">
            <v>185000</v>
          </cell>
          <cell r="S31">
            <v>265645.23759032297</v>
          </cell>
          <cell r="T31">
            <v>1722688.3519152363</v>
          </cell>
        </row>
        <row r="32">
          <cell r="K32">
            <v>0</v>
          </cell>
          <cell r="L32">
            <v>35940.13919660267</v>
          </cell>
          <cell r="M32">
            <v>20445.141375615545</v>
          </cell>
          <cell r="N32">
            <v>0</v>
          </cell>
          <cell r="O32">
            <v>81389.94947787744</v>
          </cell>
          <cell r="R32">
            <v>185000</v>
          </cell>
          <cell r="S32">
            <v>279226.65900526167</v>
          </cell>
          <cell r="T32">
            <v>1912560.5948919144</v>
          </cell>
        </row>
        <row r="33">
          <cell r="K33">
            <v>0</v>
          </cell>
          <cell r="L33">
            <v>36910.522954910935</v>
          </cell>
          <cell r="M33">
            <v>20997.16019275716</v>
          </cell>
          <cell r="N33">
            <v>0</v>
          </cell>
          <cell r="O33">
            <v>83587.47811378013</v>
          </cell>
          <cell r="R33">
            <v>185000</v>
          </cell>
          <cell r="S33">
            <v>293012.77879840374</v>
          </cell>
          <cell r="T33">
            <v>2120146.081877383</v>
          </cell>
        </row>
        <row r="34">
          <cell r="K34">
            <v>0</v>
          </cell>
          <cell r="L34">
            <v>37907.10707469353</v>
          </cell>
          <cell r="M34">
            <v>21564.0835179616</v>
          </cell>
          <cell r="N34">
            <v>0</v>
          </cell>
          <cell r="O34">
            <v>85844.34002285218</v>
          </cell>
          <cell r="R34">
            <v>185000</v>
          </cell>
          <cell r="S34">
            <v>307009.1238259606</v>
          </cell>
          <cell r="T34">
            <v>2347008.6444122912</v>
          </cell>
        </row>
        <row r="35">
          <cell r="K35">
            <v>0</v>
          </cell>
          <cell r="L35">
            <v>38930.59896571025</v>
          </cell>
          <cell r="M35">
            <v>22146.313772946563</v>
          </cell>
          <cell r="N35">
            <v>0</v>
          </cell>
          <cell r="O35">
            <v>88162.13720346919</v>
          </cell>
          <cell r="R35">
            <v>185000</v>
          </cell>
          <cell r="S35">
            <v>321221.3701692615</v>
          </cell>
          <cell r="T35">
            <v>2594849.4272679663</v>
          </cell>
        </row>
        <row r="36">
          <cell r="K36">
            <v>0</v>
          </cell>
          <cell r="L36">
            <v>39981.72513778443</v>
          </cell>
          <cell r="M36">
            <v>22744.26424481612</v>
          </cell>
          <cell r="N36">
            <v>0</v>
          </cell>
          <cell r="O36">
            <v>90542.51490796285</v>
          </cell>
          <cell r="R36">
            <v>185000</v>
          </cell>
          <cell r="S36">
            <v>335655.3471638316</v>
          </cell>
          <cell r="T36">
            <v>2865518.9450336304</v>
          </cell>
        </row>
        <row r="37">
          <cell r="K37">
            <v>0</v>
          </cell>
          <cell r="L37">
            <v>41061.231716504604</v>
          </cell>
          <cell r="M37">
            <v>23358.35937942615</v>
          </cell>
          <cell r="N37">
            <v>0</v>
          </cell>
          <cell r="O37">
            <v>92987.16281047786</v>
          </cell>
          <cell r="R37">
            <v>185000</v>
          </cell>
          <cell r="S37">
            <v>350317.04153725505</v>
          </cell>
          <cell r="T37">
            <v>3161030.1989371567</v>
          </cell>
        </row>
        <row r="38">
          <cell r="K38">
            <v>0</v>
          </cell>
          <cell r="L38">
            <v>42169.884972850225</v>
          </cell>
          <cell r="M38">
            <v>23989.035082670656</v>
          </cell>
          <cell r="N38">
            <v>0</v>
          </cell>
          <cell r="O38">
            <v>95497.81620636075</v>
          </cell>
          <cell r="R38">
            <v>185000</v>
          </cell>
          <cell r="S38">
            <v>365212.6016587609</v>
          </cell>
          <cell r="T38">
            <v>3483572.9473119075</v>
          </cell>
        </row>
        <row r="39">
          <cell r="K39">
            <v>0</v>
          </cell>
          <cell r="L39">
            <v>43308.47186711717</v>
          </cell>
          <cell r="M39">
            <v>24636.73902990276</v>
          </cell>
          <cell r="N39">
            <v>0</v>
          </cell>
          <cell r="O39">
            <v>98076.25724393247</v>
          </cell>
          <cell r="R39">
            <v>185000</v>
          </cell>
          <cell r="S39">
            <v>380348.34190354747</v>
          </cell>
          <cell r="T39">
            <v>3835529.231368107</v>
          </cell>
        </row>
        <row r="40">
          <cell r="K40">
            <v>0</v>
          </cell>
          <cell r="L40">
            <v>44477.80060752933</v>
          </cell>
          <cell r="M40">
            <v>25301.930983710135</v>
          </cell>
          <cell r="N40">
            <v>0</v>
          </cell>
          <cell r="O40">
            <v>100724.31618951865</v>
          </cell>
          <cell r="R40">
            <v>185000</v>
          </cell>
          <cell r="S40">
            <v>395730.7471349432</v>
          </cell>
          <cell r="T40">
            <v>4219490.266902334</v>
          </cell>
        </row>
        <row r="41">
          <cell r="K41">
            <v>0</v>
          </cell>
          <cell r="L41">
            <v>45678.70122393263</v>
          </cell>
          <cell r="M41">
            <v>25985.083120270305</v>
          </cell>
          <cell r="N41">
            <v>0</v>
          </cell>
          <cell r="O41">
            <v>103443.87272663566</v>
          </cell>
          <cell r="R41">
            <v>185000</v>
          </cell>
          <cell r="S41">
            <v>411366.47730758664</v>
          </cell>
          <cell r="T41">
            <v>4638274.822347695</v>
          </cell>
        </row>
        <row r="42">
          <cell r="K42">
            <v>0</v>
          </cell>
          <cell r="L42">
            <v>46912.0261569788</v>
          </cell>
          <cell r="M42">
            <v>26686.6803645176</v>
          </cell>
          <cell r="N42">
            <v>0</v>
          </cell>
          <cell r="O42">
            <v>106236.8572902548</v>
          </cell>
          <cell r="R42">
            <v>185000</v>
          </cell>
          <cell r="S42">
            <v>427262.37219489145</v>
          </cell>
          <cell r="T42">
            <v>5094949.214200314</v>
          </cell>
        </row>
        <row r="43">
          <cell r="K43">
            <v>0</v>
          </cell>
          <cell r="L43">
            <v>48178.650863217226</v>
          </cell>
          <cell r="M43">
            <v>27407.220734359576</v>
          </cell>
          <cell r="N43">
            <v>0</v>
          </cell>
          <cell r="O43">
            <v>109105.25243709167</v>
          </cell>
          <cell r="R43">
            <v>185000</v>
          </cell>
          <cell r="S43">
            <v>443425.4562441535</v>
          </cell>
          <cell r="T43">
            <v>5592849.0624316055</v>
          </cell>
        </row>
        <row r="44">
          <cell r="K44">
            <v>0</v>
          </cell>
          <cell r="L44">
            <v>49479.474436524084</v>
          </cell>
          <cell r="M44">
            <v>28147.215694187278</v>
          </cell>
          <cell r="N44">
            <v>0</v>
          </cell>
          <cell r="O44">
            <v>112051.09425289315</v>
          </cell>
          <cell r="R44">
            <v>185000</v>
          </cell>
          <cell r="S44">
            <v>459862.94356274564</v>
          </cell>
          <cell r="T44">
            <v>6135602.96109369</v>
          </cell>
        </row>
        <row r="45">
          <cell r="K45">
            <v>0</v>
          </cell>
          <cell r="L45">
            <v>50815.420246310234</v>
          </cell>
          <cell r="M45">
            <v>28907.190517930336</v>
          </cell>
          <cell r="N45">
            <v>0</v>
          </cell>
          <cell r="O45">
            <v>115076.47379772125</v>
          </cell>
          <cell r="R45">
            <v>185000</v>
          </cell>
          <cell r="S45">
            <v>476582.2430389398</v>
          </cell>
          <cell r="T45">
            <v>6727158.233038025</v>
          </cell>
        </row>
        <row r="46">
          <cell r="K46">
            <v>0</v>
          </cell>
          <cell r="L46">
            <v>52187.43659296061</v>
          </cell>
          <cell r="M46">
            <v>29687.68466191445</v>
          </cell>
          <cell r="N46">
            <v>0</v>
          </cell>
          <cell r="O46">
            <v>118183.5385902597</v>
          </cell>
          <cell r="R46">
            <v>185000</v>
          </cell>
          <cell r="S46">
            <v>493590.9636009911</v>
          </cell>
          <cell r="T46">
            <v>7371808.952593728</v>
          </cell>
        </row>
        <row r="47">
          <cell r="K47">
            <v>0</v>
          </cell>
          <cell r="L47">
            <v>53596.497380970526</v>
          </cell>
          <cell r="M47">
            <v>30489.25214778614</v>
          </cell>
          <cell r="N47">
            <v>0</v>
          </cell>
          <cell r="O47">
            <v>121374.49413219672</v>
          </cell>
          <cell r="R47">
            <v>185000</v>
          </cell>
          <cell r="S47">
            <v>510896.91961821786</v>
          </cell>
          <cell r="T47">
            <v>8074226.436299653</v>
          </cell>
        </row>
        <row r="48">
          <cell r="K48">
            <v>0</v>
          </cell>
          <cell r="L48">
            <v>55043.60281025673</v>
          </cell>
          <cell r="M48">
            <v>31312.46195577636</v>
          </cell>
          <cell r="N48">
            <v>0</v>
          </cell>
          <cell r="O48">
            <v>124651.60547376602</v>
          </cell>
        </row>
        <row r="49">
          <cell r="K49">
            <v>0</v>
          </cell>
          <cell r="L49">
            <v>56529.78008613366</v>
          </cell>
          <cell r="M49">
            <v>32157.898428582317</v>
          </cell>
          <cell r="N49">
            <v>0</v>
          </cell>
          <cell r="O49">
            <v>128017.19882155769</v>
          </cell>
        </row>
        <row r="50">
          <cell r="K50">
            <v>0</v>
          </cell>
          <cell r="L50">
            <v>58056.08414845926</v>
          </cell>
          <cell r="M50">
            <v>33026.16168615404</v>
          </cell>
          <cell r="N50">
            <v>0</v>
          </cell>
          <cell r="O50">
            <v>131473.66318973975</v>
          </cell>
        </row>
        <row r="51">
          <cell r="K51">
            <v>0</v>
          </cell>
          <cell r="L51">
            <v>59623.59842046765</v>
          </cell>
          <cell r="M51">
            <v>33917.8680516802</v>
          </cell>
          <cell r="N51">
            <v>0</v>
          </cell>
          <cell r="O51">
            <v>135023.4520958627</v>
          </cell>
        </row>
        <row r="52">
          <cell r="K52">
            <v>0</v>
          </cell>
          <cell r="L52">
            <v>61233.43557782027</v>
          </cell>
          <cell r="M52">
            <v>34833.65048907555</v>
          </cell>
          <cell r="N52">
            <v>0</v>
          </cell>
          <cell r="O52">
            <v>138669.08530245099</v>
          </cell>
        </row>
        <row r="53">
          <cell r="K53">
            <v>0</v>
          </cell>
          <cell r="L53">
            <v>62886.73833842142</v>
          </cell>
          <cell r="M53">
            <v>35774.15905228059</v>
          </cell>
          <cell r="N53">
            <v>0</v>
          </cell>
          <cell r="O53">
            <v>142413.15060561715</v>
          </cell>
        </row>
        <row r="54">
          <cell r="K54">
            <v>0</v>
          </cell>
          <cell r="L54">
            <v>64584.68027355879</v>
          </cell>
          <cell r="M54">
            <v>36740.061346692164</v>
          </cell>
          <cell r="N54">
            <v>0</v>
          </cell>
          <cell r="O54">
            <v>146258.30567196882</v>
          </cell>
        </row>
        <row r="55">
          <cell r="K55">
            <v>0</v>
          </cell>
          <cell r="L55">
            <v>66328.46664094487</v>
          </cell>
          <cell r="M55">
            <v>37732.04300305285</v>
          </cell>
          <cell r="N55">
            <v>0</v>
          </cell>
          <cell r="O55">
            <v>150207.27992511197</v>
          </cell>
        </row>
        <row r="56">
          <cell r="K56">
            <v>0</v>
          </cell>
          <cell r="L56">
            <v>68119.33524025038</v>
          </cell>
          <cell r="M56">
            <v>38750.80816413528</v>
          </cell>
          <cell r="N56">
            <v>0</v>
          </cell>
          <cell r="O56">
            <v>154262.87648308996</v>
          </cell>
        </row>
        <row r="57">
          <cell r="K57">
            <v>0</v>
          </cell>
          <cell r="L57">
            <v>69958.55729173713</v>
          </cell>
          <cell r="M57">
            <v>39797.07998456692</v>
          </cell>
          <cell r="N57">
            <v>0</v>
          </cell>
          <cell r="O57">
            <v>158427.9741481334</v>
          </cell>
        </row>
      </sheetData>
      <sheetData sheetId="6">
        <row r="14">
          <cell r="D14" t="str">
            <v>Auto Loan/Lease</v>
          </cell>
          <cell r="E14" t="str">
            <v>Monthly</v>
          </cell>
          <cell r="F14">
            <v>150</v>
          </cell>
          <cell r="G14">
            <v>150</v>
          </cell>
        </row>
        <row r="15">
          <cell r="D15" t="str">
            <v>Insurance </v>
          </cell>
          <cell r="E15" t="str">
            <v>Monthly</v>
          </cell>
          <cell r="F15">
            <v>100</v>
          </cell>
          <cell r="G15">
            <v>100</v>
          </cell>
        </row>
        <row r="16">
          <cell r="D16" t="str">
            <v>Gas </v>
          </cell>
          <cell r="E16" t="str">
            <v>Weekly</v>
          </cell>
          <cell r="F16">
            <v>20</v>
          </cell>
          <cell r="G16">
            <v>80</v>
          </cell>
        </row>
        <row r="17">
          <cell r="D17" t="str">
            <v>Maintenance </v>
          </cell>
          <cell r="E17" t="str">
            <v>Quarterly</v>
          </cell>
          <cell r="F17">
            <v>400</v>
          </cell>
          <cell r="G17">
            <v>100</v>
          </cell>
        </row>
        <row r="18">
          <cell r="D18" t="str">
            <v>Registration/Inspection</v>
          </cell>
          <cell r="E18" t="str">
            <v>Yearly</v>
          </cell>
          <cell r="F18">
            <v>400</v>
          </cell>
          <cell r="G18">
            <v>33.33333333333333</v>
          </cell>
        </row>
        <row r="19">
          <cell r="D19" t="str">
            <v>Bus/ Train</v>
          </cell>
          <cell r="E19" t="str">
            <v>Monthly</v>
          </cell>
          <cell r="F19">
            <v>60</v>
          </cell>
          <cell r="G19">
            <v>60</v>
          </cell>
        </row>
        <row r="20">
          <cell r="D20" t="str">
            <v>Other</v>
          </cell>
          <cell r="E20" t="str">
            <v>Monthly</v>
          </cell>
          <cell r="F20">
            <v>50</v>
          </cell>
          <cell r="G20">
            <v>50</v>
          </cell>
        </row>
        <row r="22">
          <cell r="G22">
            <v>2129.1666666666665</v>
          </cell>
        </row>
        <row r="23">
          <cell r="D23" t="str">
            <v>Mortgage</v>
          </cell>
          <cell r="E23" t="str">
            <v>Monthly</v>
          </cell>
          <cell r="F23">
            <v>1000</v>
          </cell>
          <cell r="G23">
            <v>1000</v>
          </cell>
        </row>
        <row r="24">
          <cell r="D24" t="str">
            <v>Rent</v>
          </cell>
          <cell r="E24" t="str">
            <v>Monthly</v>
          </cell>
          <cell r="F24">
            <v>0</v>
          </cell>
          <cell r="G24">
            <v>0</v>
          </cell>
        </row>
        <row r="25">
          <cell r="D25" t="str">
            <v>Maintenance</v>
          </cell>
          <cell r="E25" t="str">
            <v>Quarterly</v>
          </cell>
          <cell r="F25">
            <v>150</v>
          </cell>
          <cell r="G25">
            <v>37.5</v>
          </cell>
        </row>
        <row r="26">
          <cell r="D26" t="str">
            <v>Insurance</v>
          </cell>
          <cell r="E26" t="str">
            <v>Monthly</v>
          </cell>
          <cell r="F26">
            <v>100</v>
          </cell>
          <cell r="G26">
            <v>100</v>
          </cell>
        </row>
        <row r="27">
          <cell r="D27" t="str">
            <v>Furniture</v>
          </cell>
          <cell r="E27" t="str">
            <v>Yearly</v>
          </cell>
          <cell r="F27">
            <v>400</v>
          </cell>
          <cell r="G27">
            <v>33.33333333333333</v>
          </cell>
        </row>
        <row r="28">
          <cell r="D28" t="str">
            <v>Household Supplies</v>
          </cell>
          <cell r="E28" t="str">
            <v>Monthly</v>
          </cell>
          <cell r="F28">
            <v>50</v>
          </cell>
          <cell r="G28">
            <v>50</v>
          </cell>
        </row>
        <row r="29">
          <cell r="D29" t="str">
            <v>Groceries</v>
          </cell>
          <cell r="E29" t="str">
            <v>Weekly</v>
          </cell>
          <cell r="F29">
            <v>150</v>
          </cell>
          <cell r="G29">
            <v>600</v>
          </cell>
        </row>
        <row r="30">
          <cell r="D30" t="str">
            <v>Real Estate Tax</v>
          </cell>
          <cell r="E30" t="str">
            <v>Yearly</v>
          </cell>
          <cell r="F30">
            <v>2500</v>
          </cell>
          <cell r="G30">
            <v>208.33333333333331</v>
          </cell>
        </row>
        <row r="31">
          <cell r="D31" t="str">
            <v>Other</v>
          </cell>
          <cell r="E31" t="str">
            <v>Monthly</v>
          </cell>
          <cell r="F31">
            <v>100</v>
          </cell>
          <cell r="G31">
            <v>100</v>
          </cell>
        </row>
        <row r="33">
          <cell r="G33">
            <v>365</v>
          </cell>
        </row>
        <row r="34">
          <cell r="D34" t="str">
            <v>Phone - Home</v>
          </cell>
          <cell r="E34" t="str">
            <v>Monthly</v>
          </cell>
          <cell r="F34">
            <v>60</v>
          </cell>
          <cell r="G34">
            <v>60</v>
          </cell>
        </row>
        <row r="35">
          <cell r="D35" t="str">
            <v>Phone - Cell</v>
          </cell>
          <cell r="E35" t="str">
            <v>Monthly</v>
          </cell>
          <cell r="F35">
            <v>40</v>
          </cell>
          <cell r="G35">
            <v>40</v>
          </cell>
        </row>
        <row r="36">
          <cell r="D36" t="str">
            <v>Cable</v>
          </cell>
          <cell r="E36" t="str">
            <v>Monthly</v>
          </cell>
          <cell r="F36">
            <v>50</v>
          </cell>
          <cell r="G36">
            <v>50</v>
          </cell>
        </row>
        <row r="37">
          <cell r="D37" t="str">
            <v>Gas</v>
          </cell>
          <cell r="E37" t="str">
            <v>Monthly</v>
          </cell>
          <cell r="F37">
            <v>50</v>
          </cell>
          <cell r="G37">
            <v>50</v>
          </cell>
        </row>
        <row r="38">
          <cell r="D38" t="str">
            <v>Water</v>
          </cell>
          <cell r="E38" t="str">
            <v>Monthly</v>
          </cell>
          <cell r="F38">
            <v>25</v>
          </cell>
          <cell r="G38">
            <v>25</v>
          </cell>
        </row>
        <row r="39">
          <cell r="D39" t="str">
            <v>Electricity</v>
          </cell>
          <cell r="E39" t="str">
            <v>Monthly</v>
          </cell>
          <cell r="F39">
            <v>60</v>
          </cell>
          <cell r="G39">
            <v>60</v>
          </cell>
        </row>
        <row r="40">
          <cell r="D40" t="str">
            <v>Internet</v>
          </cell>
          <cell r="E40" t="str">
            <v>Monthly</v>
          </cell>
          <cell r="F40">
            <v>40</v>
          </cell>
          <cell r="G40">
            <v>40</v>
          </cell>
        </row>
        <row r="41">
          <cell r="D41" t="str">
            <v>Other</v>
          </cell>
          <cell r="E41" t="str">
            <v>Monthly</v>
          </cell>
          <cell r="F41">
            <v>40</v>
          </cell>
          <cell r="G41">
            <v>40</v>
          </cell>
        </row>
        <row r="43">
          <cell r="G43">
            <v>297.5</v>
          </cell>
        </row>
        <row r="44">
          <cell r="D44" t="str">
            <v>Dental</v>
          </cell>
          <cell r="E44" t="str">
            <v>Yearly</v>
          </cell>
          <cell r="F44">
            <v>150</v>
          </cell>
          <cell r="G44">
            <v>12.5</v>
          </cell>
        </row>
        <row r="45">
          <cell r="D45" t="str">
            <v>Medical</v>
          </cell>
          <cell r="E45" t="str">
            <v>Monthly</v>
          </cell>
          <cell r="F45">
            <v>250</v>
          </cell>
          <cell r="G45">
            <v>250</v>
          </cell>
        </row>
        <row r="46">
          <cell r="D46" t="str">
            <v>Medication</v>
          </cell>
          <cell r="E46" t="str">
            <v>Quarterly</v>
          </cell>
          <cell r="F46">
            <v>50</v>
          </cell>
          <cell r="G46">
            <v>12.5</v>
          </cell>
        </row>
        <row r="47">
          <cell r="D47" t="str">
            <v>Vision/contacts</v>
          </cell>
          <cell r="E47" t="str">
            <v>Yearly</v>
          </cell>
          <cell r="F47">
            <v>150</v>
          </cell>
          <cell r="G47">
            <v>12.5</v>
          </cell>
        </row>
        <row r="48">
          <cell r="D48" t="str">
            <v>Life Insurance</v>
          </cell>
          <cell r="E48" t="str">
            <v>Monthly</v>
          </cell>
          <cell r="F48">
            <v>10</v>
          </cell>
          <cell r="G48">
            <v>10</v>
          </cell>
        </row>
        <row r="49">
          <cell r="D49" t="str">
            <v>Other</v>
          </cell>
          <cell r="E49" t="str">
            <v>Monthly</v>
          </cell>
          <cell r="F49">
            <v>0</v>
          </cell>
          <cell r="G49">
            <v>0</v>
          </cell>
        </row>
        <row r="51">
          <cell r="G51">
            <v>1137.5</v>
          </cell>
        </row>
        <row r="52">
          <cell r="D52" t="str">
            <v>Memberships</v>
          </cell>
          <cell r="E52" t="str">
            <v>Monthly</v>
          </cell>
          <cell r="F52">
            <v>50</v>
          </cell>
          <cell r="G52">
            <v>50</v>
          </cell>
        </row>
        <row r="53">
          <cell r="D53" t="str">
            <v>Dining out</v>
          </cell>
          <cell r="E53" t="str">
            <v>Weekly</v>
          </cell>
          <cell r="F53">
            <v>75</v>
          </cell>
          <cell r="G53">
            <v>300</v>
          </cell>
        </row>
        <row r="54">
          <cell r="D54" t="str">
            <v>Events</v>
          </cell>
          <cell r="E54" t="str">
            <v>Quarterly</v>
          </cell>
          <cell r="F54">
            <v>250</v>
          </cell>
          <cell r="G54">
            <v>62.5</v>
          </cell>
        </row>
        <row r="55">
          <cell r="D55" t="str">
            <v>Subscriptions</v>
          </cell>
          <cell r="E55" t="str">
            <v>Monthly</v>
          </cell>
          <cell r="F55">
            <v>60</v>
          </cell>
          <cell r="G55">
            <v>60</v>
          </cell>
        </row>
        <row r="56">
          <cell r="D56" t="str">
            <v>Movies</v>
          </cell>
          <cell r="E56" t="str">
            <v>Monthly</v>
          </cell>
          <cell r="F56">
            <v>40</v>
          </cell>
          <cell r="G56">
            <v>40</v>
          </cell>
        </row>
        <row r="57">
          <cell r="D57" t="str">
            <v>Music</v>
          </cell>
          <cell r="E57" t="str">
            <v>Monthly</v>
          </cell>
          <cell r="F57">
            <v>75</v>
          </cell>
          <cell r="G57">
            <v>75</v>
          </cell>
        </row>
        <row r="58">
          <cell r="D58" t="str">
            <v>Hobbies</v>
          </cell>
          <cell r="E58" t="str">
            <v>Semi-Annually</v>
          </cell>
          <cell r="F58">
            <v>200</v>
          </cell>
          <cell r="G58">
            <v>33.33333333333333</v>
          </cell>
        </row>
        <row r="59">
          <cell r="D59" t="str">
            <v>Travel/ Vacation</v>
          </cell>
          <cell r="E59" t="str">
            <v>Semi-Annually</v>
          </cell>
          <cell r="F59">
            <v>2500</v>
          </cell>
          <cell r="G59">
            <v>416.66666666666663</v>
          </cell>
        </row>
        <row r="60">
          <cell r="D60" t="str">
            <v>Other</v>
          </cell>
          <cell r="E60" t="str">
            <v>Monthly</v>
          </cell>
          <cell r="F60">
            <v>100</v>
          </cell>
          <cell r="G60">
            <v>100</v>
          </cell>
        </row>
        <row r="62">
          <cell r="G62">
            <v>1592.5</v>
          </cell>
        </row>
        <row r="63">
          <cell r="D63" t="str">
            <v>Dry Cleaning</v>
          </cell>
          <cell r="E63" t="str">
            <v>Monthly</v>
          </cell>
          <cell r="F63">
            <v>50</v>
          </cell>
          <cell r="G63">
            <v>50</v>
          </cell>
        </row>
        <row r="64">
          <cell r="D64" t="str">
            <v>New Clothes</v>
          </cell>
          <cell r="E64" t="str">
            <v>Quarterly</v>
          </cell>
          <cell r="F64">
            <v>150</v>
          </cell>
          <cell r="G64">
            <v>37.5</v>
          </cell>
        </row>
        <row r="65">
          <cell r="D65" t="str">
            <v>Donations</v>
          </cell>
          <cell r="E65" t="str">
            <v>Weekly</v>
          </cell>
          <cell r="F65">
            <v>20</v>
          </cell>
          <cell r="G65">
            <v>80</v>
          </cell>
        </row>
        <row r="66">
          <cell r="D66" t="str">
            <v>Child Care</v>
          </cell>
          <cell r="E66" t="str">
            <v>Monthly</v>
          </cell>
          <cell r="F66">
            <v>500</v>
          </cell>
          <cell r="G66">
            <v>500</v>
          </cell>
        </row>
        <row r="67">
          <cell r="D67" t="str">
            <v>Tuition</v>
          </cell>
          <cell r="E67" t="str">
            <v>Semi-Annually</v>
          </cell>
          <cell r="F67">
            <v>750</v>
          </cell>
          <cell r="G67">
            <v>125</v>
          </cell>
        </row>
        <row r="68">
          <cell r="D68" t="str">
            <v>College Loans</v>
          </cell>
          <cell r="E68" t="str">
            <v>Monthly</v>
          </cell>
          <cell r="F68">
            <v>150</v>
          </cell>
          <cell r="G68">
            <v>150</v>
          </cell>
        </row>
        <row r="69">
          <cell r="D69" t="str">
            <v>Pocket Money</v>
          </cell>
          <cell r="E69" t="str">
            <v>Weekly</v>
          </cell>
          <cell r="F69">
            <v>50</v>
          </cell>
          <cell r="G69">
            <v>200</v>
          </cell>
        </row>
        <row r="70">
          <cell r="D70" t="str">
            <v>Gifts</v>
          </cell>
          <cell r="E70" t="str">
            <v>Monthly</v>
          </cell>
          <cell r="F70">
            <v>250</v>
          </cell>
          <cell r="G70">
            <v>250</v>
          </cell>
        </row>
        <row r="71">
          <cell r="D71" t="str">
            <v>Credit Card</v>
          </cell>
          <cell r="E71" t="str">
            <v>Monthly</v>
          </cell>
          <cell r="F71">
            <v>50</v>
          </cell>
          <cell r="G71">
            <v>50</v>
          </cell>
        </row>
        <row r="72">
          <cell r="D72" t="str">
            <v>Other 1</v>
          </cell>
          <cell r="E72" t="str">
            <v>Monthly</v>
          </cell>
          <cell r="F72">
            <v>50</v>
          </cell>
          <cell r="G72">
            <v>50</v>
          </cell>
        </row>
        <row r="73">
          <cell r="D73" t="str">
            <v>Other 2</v>
          </cell>
          <cell r="E73" t="str">
            <v>Monthly</v>
          </cell>
          <cell r="F73">
            <v>50</v>
          </cell>
          <cell r="G73">
            <v>50</v>
          </cell>
        </row>
        <row r="74">
          <cell r="D74" t="str">
            <v>Other</v>
          </cell>
          <cell r="E74" t="str">
            <v>Monthly</v>
          </cell>
          <cell r="F74">
            <v>50</v>
          </cell>
          <cell r="G74">
            <v>50</v>
          </cell>
        </row>
      </sheetData>
      <sheetData sheetId="7">
        <row r="8">
          <cell r="A8" t="e">
            <v>#N/A</v>
          </cell>
          <cell r="B8">
            <v>90</v>
          </cell>
          <cell r="C8">
            <v>0</v>
          </cell>
          <cell r="D8">
            <v>0</v>
          </cell>
          <cell r="E8">
            <v>-18618.16859542298</v>
          </cell>
          <cell r="F8">
            <v>-90542.51490796279</v>
          </cell>
          <cell r="G8">
            <v>0</v>
          </cell>
          <cell r="H8">
            <v>22744.26424481612</v>
          </cell>
          <cell r="I8">
            <v>39981.72513778443</v>
          </cell>
          <cell r="J8">
            <v>0</v>
          </cell>
          <cell r="K8">
            <v>109160.68350338576</v>
          </cell>
          <cell r="L8" t="e">
            <v>#N/A</v>
          </cell>
          <cell r="N8">
            <v>-9209.270188032897</v>
          </cell>
          <cell r="P8">
            <v>-7393.552482670541</v>
          </cell>
          <cell r="Q8">
            <v>28</v>
          </cell>
          <cell r="S8">
            <v>62</v>
          </cell>
          <cell r="T8">
            <v>1</v>
          </cell>
          <cell r="U8">
            <v>0</v>
          </cell>
        </row>
        <row r="9">
          <cell r="A9" t="e">
            <v>#N/A</v>
          </cell>
          <cell r="B9">
            <v>89</v>
          </cell>
          <cell r="C9">
            <v>109160.68350338576</v>
          </cell>
          <cell r="D9">
            <v>4500.392512603619</v>
          </cell>
          <cell r="E9">
            <v>-18128.693861171352</v>
          </cell>
          <cell r="F9">
            <v>-88162.13720346913</v>
          </cell>
          <cell r="G9">
            <v>0</v>
          </cell>
          <cell r="H9">
            <v>22146.313772946563</v>
          </cell>
          <cell r="I9">
            <v>38930.59896571025</v>
          </cell>
          <cell r="J9">
            <v>0</v>
          </cell>
          <cell r="K9">
            <v>210951.12205542263</v>
          </cell>
          <cell r="L9" t="e">
            <v>#N/A</v>
          </cell>
          <cell r="N9">
            <v>-8967.15695037283</v>
          </cell>
          <cell r="P9">
            <v>-5050.375662945721</v>
          </cell>
          <cell r="S9">
            <v>63</v>
          </cell>
          <cell r="T9">
            <v>2</v>
          </cell>
          <cell r="U9">
            <v>25000</v>
          </cell>
        </row>
        <row r="10">
          <cell r="A10" t="e">
            <v>#N/A</v>
          </cell>
          <cell r="B10">
            <v>88</v>
          </cell>
          <cell r="C10">
            <v>210951.12205542263</v>
          </cell>
          <cell r="D10">
            <v>8696.93024773075</v>
          </cell>
          <cell r="E10">
            <v>-17652.087498706285</v>
          </cell>
          <cell r="F10">
            <v>-85844.34002285215</v>
          </cell>
          <cell r="G10">
            <v>0</v>
          </cell>
          <cell r="H10">
            <v>21564.0835179616</v>
          </cell>
          <cell r="I10">
            <v>37907.10707469353</v>
          </cell>
          <cell r="J10">
            <v>0</v>
          </cell>
          <cell r="K10">
            <v>305750.6193292503</v>
          </cell>
          <cell r="L10" t="e">
            <v>#N/A</v>
          </cell>
          <cell r="N10">
            <v>-8731.408909808017</v>
          </cell>
          <cell r="P10">
            <v>-5763.952027089075</v>
          </cell>
          <cell r="S10">
            <v>64</v>
          </cell>
          <cell r="T10">
            <v>3</v>
          </cell>
          <cell r="U10">
            <v>0</v>
          </cell>
        </row>
        <row r="11">
          <cell r="A11" t="e">
            <v>#N/A</v>
          </cell>
          <cell r="B11">
            <v>87</v>
          </cell>
          <cell r="C11">
            <v>305750.6193292503</v>
          </cell>
          <cell r="D11">
            <v>12605.250844830065</v>
          </cell>
          <cell r="E11">
            <v>-17188.011196403397</v>
          </cell>
          <cell r="F11">
            <v>-83587.4781137801</v>
          </cell>
          <cell r="G11">
            <v>0</v>
          </cell>
          <cell r="H11">
            <v>20997.16019275716</v>
          </cell>
          <cell r="I11">
            <v>36910.522954910935</v>
          </cell>
          <cell r="J11">
            <v>0</v>
          </cell>
          <cell r="K11">
            <v>393920.85779460374</v>
          </cell>
          <cell r="L11" t="e">
            <v>#N/A</v>
          </cell>
          <cell r="N11">
            <v>-8501.858724253183</v>
          </cell>
          <cell r="P11">
            <v>-6936.6998265232505</v>
          </cell>
          <cell r="S11">
            <v>65</v>
          </cell>
          <cell r="T11">
            <v>4</v>
          </cell>
          <cell r="U11">
            <v>-10000</v>
          </cell>
        </row>
        <row r="12">
          <cell r="A12" t="e">
            <v>#N/A</v>
          </cell>
          <cell r="B12">
            <v>86</v>
          </cell>
          <cell r="C12">
            <v>393920.85779460374</v>
          </cell>
          <cell r="D12">
            <v>16240.265469959646</v>
          </cell>
          <cell r="E12">
            <v>-16736.135536906913</v>
          </cell>
          <cell r="F12">
            <v>-81389.94947787741</v>
          </cell>
          <cell r="G12">
            <v>0</v>
          </cell>
          <cell r="H12">
            <v>20445.141375615545</v>
          </cell>
          <cell r="I12">
            <v>35940.13919660267</v>
          </cell>
          <cell r="J12">
            <v>0</v>
          </cell>
          <cell r="K12">
            <v>475806.67733942845</v>
          </cell>
          <cell r="L12" t="e">
            <v>#N/A</v>
          </cell>
          <cell r="N12">
            <v>-8278.343451074179</v>
          </cell>
          <cell r="P12">
            <v>-4858.862043936308</v>
          </cell>
          <cell r="S12">
            <v>66</v>
          </cell>
          <cell r="T12">
            <v>5</v>
          </cell>
          <cell r="U12">
            <v>0</v>
          </cell>
        </row>
        <row r="13">
          <cell r="A13" t="e">
            <v>#N/A</v>
          </cell>
          <cell r="B13">
            <v>85</v>
          </cell>
          <cell r="C13">
            <v>475806.67733942845</v>
          </cell>
          <cell r="D13">
            <v>19616.19091619883</v>
          </cell>
          <cell r="E13">
            <v>-16296.13976329787</v>
          </cell>
          <cell r="F13">
            <v>-79250.19423357099</v>
          </cell>
          <cell r="G13">
            <v>0</v>
          </cell>
          <cell r="H13">
            <v>19907.63522455263</v>
          </cell>
          <cell r="I13">
            <v>34995.266987928604</v>
          </cell>
          <cell r="J13">
            <v>0</v>
          </cell>
          <cell r="K13">
            <v>551736.8204200985</v>
          </cell>
          <cell r="L13" t="e">
            <v>#N/A</v>
          </cell>
          <cell r="N13">
            <v>-8060.7044314256855</v>
          </cell>
          <cell r="P13">
            <v>-4990.051319122587</v>
          </cell>
          <cell r="S13">
            <v>67</v>
          </cell>
          <cell r="T13">
            <v>6</v>
          </cell>
          <cell r="U13">
            <v>0</v>
          </cell>
        </row>
        <row r="14">
          <cell r="A14">
            <v>0</v>
          </cell>
          <cell r="B14">
            <v>84</v>
          </cell>
          <cell r="C14">
            <v>551736.8204200985</v>
          </cell>
          <cell r="D14">
            <v>22746.580324126757</v>
          </cell>
          <cell r="E14">
            <v>-15867.711551409808</v>
          </cell>
          <cell r="F14">
            <v>-77166.69350883253</v>
          </cell>
          <cell r="G14">
            <v>0</v>
          </cell>
          <cell r="H14">
            <v>19384.260199174903</v>
          </cell>
          <cell r="I14">
            <v>34075.235626025904</v>
          </cell>
          <cell r="J14">
            <v>0</v>
          </cell>
          <cell r="K14">
            <v>622024.645156214</v>
          </cell>
          <cell r="L14">
            <v>8770123.355917871</v>
          </cell>
          <cell r="N14">
            <v>-7848.787177629686</v>
          </cell>
          <cell r="P14">
            <v>-5124.782704738897</v>
          </cell>
          <cell r="S14">
            <v>68</v>
          </cell>
          <cell r="T14">
            <v>7</v>
          </cell>
          <cell r="U14">
            <v>0</v>
          </cell>
        </row>
        <row r="15">
          <cell r="A15">
            <v>0</v>
          </cell>
          <cell r="B15">
            <v>83</v>
          </cell>
          <cell r="C15">
            <v>622024.645156214</v>
          </cell>
          <cell r="D15">
            <v>25644.352580745122</v>
          </cell>
          <cell r="E15">
            <v>-15450.54678813029</v>
          </cell>
          <cell r="F15">
            <v>-75137.96836303071</v>
          </cell>
          <cell r="G15">
            <v>0</v>
          </cell>
          <cell r="H15">
            <v>18874.644789848982</v>
          </cell>
          <cell r="I15">
            <v>33179.39204092105</v>
          </cell>
          <cell r="J15">
            <v>0</v>
          </cell>
          <cell r="K15">
            <v>686968.8077266299</v>
          </cell>
          <cell r="L15">
            <v>8050399.916194719</v>
          </cell>
          <cell r="N15">
            <v>-7642.441263514787</v>
          </cell>
          <cell r="P15">
            <v>-5263.151837766846</v>
          </cell>
          <cell r="S15">
            <v>69</v>
          </cell>
          <cell r="T15">
            <v>8</v>
          </cell>
          <cell r="U15">
            <v>0</v>
          </cell>
        </row>
        <row r="16">
          <cell r="A16">
            <v>0</v>
          </cell>
          <cell r="B16">
            <v>82</v>
          </cell>
          <cell r="C16">
            <v>686968.8077266299</v>
          </cell>
          <cell r="D16">
            <v>28321.82045277569</v>
          </cell>
          <cell r="E16">
            <v>-15044.349355530956</v>
          </cell>
          <cell r="F16">
            <v>-73162.57873712825</v>
          </cell>
          <cell r="G16">
            <v>0</v>
          </cell>
          <cell r="H16">
            <v>18378.427253991224</v>
          </cell>
          <cell r="I16">
            <v>32307.100331958172</v>
          </cell>
          <cell r="J16">
            <v>0</v>
          </cell>
          <cell r="K16">
            <v>746853.9153665134</v>
          </cell>
          <cell r="L16">
            <v>7388740.476076965</v>
          </cell>
          <cell r="N16">
            <v>-7441.5202176385465</v>
          </cell>
          <cell r="P16">
            <v>-5405.256937386553</v>
          </cell>
          <cell r="S16">
            <v>70</v>
          </cell>
          <cell r="T16">
            <v>9</v>
          </cell>
          <cell r="U16">
            <v>0</v>
          </cell>
        </row>
        <row r="17">
          <cell r="A17">
            <v>0</v>
          </cell>
          <cell r="B17">
            <v>81</v>
          </cell>
          <cell r="C17">
            <v>746853.9153665134</v>
          </cell>
          <cell r="D17">
            <v>30790.71750791953</v>
          </cell>
          <cell r="E17">
            <v>-14648.830920672792</v>
          </cell>
          <cell r="F17">
            <v>-71239.12243147835</v>
          </cell>
          <cell r="G17">
            <v>0</v>
          </cell>
          <cell r="H17">
            <v>17895.255359290386</v>
          </cell>
          <cell r="I17">
            <v>31457.74131641497</v>
          </cell>
          <cell r="J17">
            <v>0</v>
          </cell>
          <cell r="K17">
            <v>801951.151210745</v>
          </cell>
          <cell r="L17">
            <v>6780465.904656435</v>
          </cell>
          <cell r="N17">
            <v>-7245.881419316989</v>
          </cell>
          <cell r="P17">
            <v>-5551.19887469599</v>
          </cell>
          <cell r="S17">
            <v>71</v>
          </cell>
          <cell r="T17">
            <v>10</v>
          </cell>
          <cell r="U17">
            <v>0</v>
          </cell>
        </row>
        <row r="18">
          <cell r="A18">
            <v>0</v>
          </cell>
          <cell r="B18">
            <v>80</v>
          </cell>
          <cell r="C18">
            <v>801951.151210745</v>
          </cell>
          <cell r="D18">
            <v>33062.223875419004</v>
          </cell>
          <cell r="E18">
            <v>-14263.71073093748</v>
          </cell>
          <cell r="F18">
            <v>-69366.23411049499</v>
          </cell>
          <cell r="G18">
            <v>0</v>
          </cell>
          <cell r="H18">
            <v>17424.786133681</v>
          </cell>
          <cell r="I18">
            <v>30630.71208998537</v>
          </cell>
          <cell r="J18">
            <v>0</v>
          </cell>
          <cell r="K18">
            <v>852518.8721767585</v>
          </cell>
          <cell r="L18">
            <v>6221274.518675759</v>
          </cell>
          <cell r="N18">
            <v>-7055.385997387527</v>
          </cell>
          <cell r="P18">
            <v>-5701.081244312781</v>
          </cell>
          <cell r="S18">
            <v>72</v>
          </cell>
          <cell r="T18">
            <v>11</v>
          </cell>
          <cell r="U18">
            <v>0</v>
          </cell>
        </row>
        <row r="19">
          <cell r="A19">
            <v>0</v>
          </cell>
          <cell r="B19">
            <v>79</v>
          </cell>
          <cell r="C19">
            <v>852518.8721767585</v>
          </cell>
          <cell r="D19">
            <v>35146.990895110765</v>
          </cell>
          <cell r="E19">
            <v>-13888.715414739516</v>
          </cell>
          <cell r="F19">
            <v>-67542.58433349075</v>
          </cell>
          <cell r="G19">
            <v>0</v>
          </cell>
          <cell r="H19">
            <v>16966.68562188997</v>
          </cell>
          <cell r="I19">
            <v>29825.425598817306</v>
          </cell>
          <cell r="J19">
            <v>0</v>
          </cell>
          <cell r="K19">
            <v>898803.181029878</v>
          </cell>
          <cell r="L19">
            <v>5707211.586395206</v>
          </cell>
          <cell r="N19">
            <v>-6869.898731633426</v>
          </cell>
          <cell r="P19">
            <v>-5855.010437909225</v>
          </cell>
          <cell r="S19">
            <v>73</v>
          </cell>
          <cell r="T19">
            <v>12</v>
          </cell>
          <cell r="U19">
            <v>0</v>
          </cell>
        </row>
        <row r="20">
          <cell r="A20">
            <v>0</v>
          </cell>
          <cell r="B20">
            <v>78</v>
          </cell>
          <cell r="C20">
            <v>898803.181029878</v>
          </cell>
          <cell r="D20">
            <v>37055.164702094626</v>
          </cell>
          <cell r="E20">
            <v>-13523.578787477622</v>
          </cell>
          <cell r="F20">
            <v>-65766.87861099391</v>
          </cell>
          <cell r="G20">
            <v>0</v>
          </cell>
          <cell r="H20">
            <v>16520.628648383616</v>
          </cell>
          <cell r="I20">
            <v>29041.310222801665</v>
          </cell>
          <cell r="J20">
            <v>0</v>
          </cell>
          <cell r="K20">
            <v>941038.4737262549</v>
          </cell>
          <cell r="L20">
            <v>5234641.299655282</v>
          </cell>
          <cell r="N20">
            <v>-6689.28795679983</v>
          </cell>
          <cell r="P20">
            <v>-6013.0957197327725</v>
          </cell>
          <cell r="S20">
            <v>74</v>
          </cell>
          <cell r="T20">
            <v>13</v>
          </cell>
          <cell r="U20">
            <v>0</v>
          </cell>
        </row>
        <row r="21">
          <cell r="A21">
            <v>0</v>
          </cell>
          <cell r="B21">
            <v>77</v>
          </cell>
          <cell r="C21">
            <v>941038.4737262549</v>
          </cell>
          <cell r="D21">
            <v>38796.40879216581</v>
          </cell>
          <cell r="E21">
            <v>-13168.041662587753</v>
          </cell>
          <cell r="F21">
            <v>-64037.85648587528</v>
          </cell>
          <cell r="G21">
            <v>0</v>
          </cell>
          <cell r="H21">
            <v>16086.298586546853</v>
          </cell>
          <cell r="I21">
            <v>28277.80936981662</v>
          </cell>
          <cell r="J21">
            <v>0</v>
          </cell>
          <cell r="K21">
            <v>979447.9630825521</v>
          </cell>
          <cell r="L21">
            <v>4800221.014037278</v>
          </cell>
          <cell r="N21">
            <v>-6513.425469133233</v>
          </cell>
          <cell r="P21">
            <v>-6175.449304165558</v>
          </cell>
          <cell r="S21">
            <v>75</v>
          </cell>
          <cell r="T21">
            <v>14</v>
          </cell>
          <cell r="U21">
            <v>0</v>
          </cell>
        </row>
        <row r="22">
          <cell r="A22">
            <v>0</v>
          </cell>
          <cell r="B22">
            <v>76</v>
          </cell>
          <cell r="C22">
            <v>979447.9630825521</v>
          </cell>
          <cell r="D22">
            <v>40379.92561126524</v>
          </cell>
          <cell r="E22">
            <v>-12821.85166756354</v>
          </cell>
          <cell r="F22">
            <v>-62354.290638632214</v>
          </cell>
          <cell r="G22">
            <v>0</v>
          </cell>
          <cell r="H22">
            <v>15663.387133930724</v>
          </cell>
          <cell r="I22">
            <v>27534.38108063936</v>
          </cell>
          <cell r="J22">
            <v>0</v>
          </cell>
          <cell r="K22">
            <v>1014244.1797774826</v>
          </cell>
          <cell r="L22">
            <v>4400877.573271655</v>
          </cell>
          <cell r="N22">
            <v>-6342.186435378027</v>
          </cell>
          <cell r="P22">
            <v>-6342.186435378027</v>
          </cell>
          <cell r="S22">
            <v>76</v>
          </cell>
          <cell r="T22">
            <v>15</v>
          </cell>
          <cell r="U22">
            <v>0</v>
          </cell>
        </row>
        <row r="23">
          <cell r="A23">
            <v>0</v>
          </cell>
          <cell r="B23">
            <v>75</v>
          </cell>
          <cell r="C23">
            <v>1014244.1797774826</v>
          </cell>
          <cell r="D23">
            <v>41814.47721038514</v>
          </cell>
          <cell r="E23">
            <v>-12484.763064813575</v>
          </cell>
          <cell r="F23">
            <v>-60714.98601619496</v>
          </cell>
          <cell r="G23">
            <v>0</v>
          </cell>
          <cell r="H23">
            <v>15251.59409340869</v>
          </cell>
          <cell r="I23">
            <v>26810.497644244755</v>
          </cell>
          <cell r="J23">
            <v>0</v>
          </cell>
          <cell r="K23">
            <v>1045629.451648106</v>
          </cell>
          <cell r="L23">
            <v>4033785.5489706686</v>
          </cell>
          <cell r="N23">
            <v>-6175.449304165558</v>
          </cell>
          <cell r="P23">
            <v>-6513.425469133233</v>
          </cell>
          <cell r="S23">
            <v>77</v>
          </cell>
          <cell r="T23">
            <v>16</v>
          </cell>
          <cell r="U23">
            <v>0</v>
          </cell>
        </row>
        <row r="24">
          <cell r="A24">
            <v>0</v>
          </cell>
          <cell r="B24">
            <v>74</v>
          </cell>
          <cell r="C24">
            <v>1045629.451648106</v>
          </cell>
          <cell r="D24">
            <v>43108.4050056265</v>
          </cell>
          <cell r="E24">
            <v>-12156.536577228408</v>
          </cell>
          <cell r="F24">
            <v>-59118.77898363677</v>
          </cell>
          <cell r="G24">
            <v>0</v>
          </cell>
          <cell r="H24">
            <v>14850.62716008636</v>
          </cell>
          <cell r="I24">
            <v>26105.64522321787</v>
          </cell>
          <cell r="J24">
            <v>0</v>
          </cell>
          <cell r="K24">
            <v>1073796.3622033447</v>
          </cell>
          <cell r="L24">
            <v>3696347.2404744118</v>
          </cell>
          <cell r="N24">
            <v>-6013.0957197327725</v>
          </cell>
          <cell r="P24">
            <v>-6689.28795679983</v>
          </cell>
          <cell r="S24">
            <v>78</v>
          </cell>
          <cell r="T24">
            <v>17</v>
          </cell>
          <cell r="U24">
            <v>0</v>
          </cell>
        </row>
        <row r="25">
          <cell r="A25">
            <v>0</v>
          </cell>
          <cell r="B25">
            <v>73</v>
          </cell>
          <cell r="C25">
            <v>1073796.3622033447</v>
          </cell>
          <cell r="D25">
            <v>44269.64868144179</v>
          </cell>
          <cell r="E25">
            <v>-11836.939218333406</v>
          </cell>
          <cell r="F25">
            <v>-57564.53649818577</v>
          </cell>
          <cell r="G25">
            <v>0</v>
          </cell>
          <cell r="H25">
            <v>14460.2017138134</v>
          </cell>
          <cell r="I25">
            <v>25419.32348901448</v>
          </cell>
          <cell r="J25">
            <v>0</v>
          </cell>
          <cell r="K25">
            <v>1098928.189238422</v>
          </cell>
          <cell r="L25">
            <v>3386174.292197462</v>
          </cell>
          <cell r="N25">
            <v>-5855.010437909225</v>
          </cell>
          <cell r="P25">
            <v>-6869.898731633426</v>
          </cell>
          <cell r="S25">
            <v>79</v>
          </cell>
          <cell r="T25">
            <v>18</v>
          </cell>
          <cell r="U25">
            <v>0</v>
          </cell>
        </row>
        <row r="26">
          <cell r="A26">
            <v>0</v>
          </cell>
          <cell r="B26">
            <v>72</v>
          </cell>
          <cell r="C26">
            <v>1098928.189238422</v>
          </cell>
          <cell r="D26">
            <v>45305.76427349192</v>
          </cell>
          <cell r="E26">
            <v>-11525.744126906922</v>
          </cell>
          <cell r="F26">
            <v>-56051.15530495207</v>
          </cell>
          <cell r="G26">
            <v>0</v>
          </cell>
          <cell r="H26">
            <v>14080.040617150342</v>
          </cell>
          <cell r="I26">
            <v>24751.0452668106</v>
          </cell>
          <cell r="J26">
            <v>0</v>
          </cell>
          <cell r="K26">
            <v>1121199.324396789</v>
          </cell>
          <cell r="L26">
            <v>3101070.797437228</v>
          </cell>
          <cell r="N26">
            <v>-5701.081244312781</v>
          </cell>
          <cell r="P26">
            <v>-7055.385997387527</v>
          </cell>
          <cell r="S26">
            <v>80</v>
          </cell>
          <cell r="T26">
            <v>19</v>
          </cell>
          <cell r="U26">
            <v>0</v>
          </cell>
        </row>
        <row r="27">
          <cell r="A27">
            <v>0</v>
          </cell>
          <cell r="B27">
            <v>71</v>
          </cell>
          <cell r="C27">
            <v>1121199.324396789</v>
          </cell>
          <cell r="D27">
            <v>46223.94146602298</v>
          </cell>
          <cell r="E27">
            <v>-11222.730405946371</v>
          </cell>
          <cell r="F27">
            <v>-54577.561153799485</v>
          </cell>
          <cell r="G27">
            <v>0</v>
          </cell>
          <cell r="H27">
            <v>13709.874018646879</v>
          </cell>
          <cell r="I27">
            <v>24100.336189689</v>
          </cell>
          <cell r="J27">
            <v>0</v>
          </cell>
          <cell r="K27">
            <v>1140775.6744905119</v>
          </cell>
          <cell r="L27">
            <v>2839017.768238252</v>
          </cell>
          <cell r="N27">
            <v>-5551.19887469599</v>
          </cell>
          <cell r="P27">
            <v>-7245.881419316989</v>
          </cell>
          <cell r="S27">
            <v>81</v>
          </cell>
          <cell r="T27">
            <v>20</v>
          </cell>
          <cell r="U27">
            <v>0</v>
          </cell>
        </row>
        <row r="28">
          <cell r="A28">
            <v>0</v>
          </cell>
          <cell r="B28">
            <v>70</v>
          </cell>
          <cell r="C28">
            <v>1140775.6744905119</v>
          </cell>
          <cell r="D28">
            <v>47031.02013719268</v>
          </cell>
          <cell r="E28">
            <v>-10927.682965867938</v>
          </cell>
          <cell r="F28">
            <v>-53142.708036805736</v>
          </cell>
          <cell r="G28">
            <v>0</v>
          </cell>
          <cell r="H28">
            <v>13349.439161291995</v>
          </cell>
          <cell r="I28">
            <v>23466.734361917235</v>
          </cell>
          <cell r="J28">
            <v>0</v>
          </cell>
          <cell r="K28">
            <v>1157815.0453559929</v>
          </cell>
          <cell r="L28">
            <v>2598158.8606757866</v>
          </cell>
          <cell r="N28">
            <v>-5405.256937386553</v>
          </cell>
          <cell r="P28">
            <v>-7441.5202176385465</v>
          </cell>
          <cell r="S28">
            <v>82</v>
          </cell>
          <cell r="T28">
            <v>21</v>
          </cell>
          <cell r="U28">
            <v>0</v>
          </cell>
        </row>
        <row r="29">
          <cell r="A29">
            <v>0</v>
          </cell>
          <cell r="B29">
            <v>69</v>
          </cell>
          <cell r="C29">
            <v>1157815.0453559929</v>
          </cell>
          <cell r="D29">
            <v>47733.50618437934</v>
          </cell>
          <cell r="E29">
            <v>-10640.392371828566</v>
          </cell>
          <cell r="F29">
            <v>-51745.57744576993</v>
          </cell>
          <cell r="G29">
            <v>0</v>
          </cell>
          <cell r="H29">
            <v>12998.480195999997</v>
          </cell>
          <cell r="I29">
            <v>22849.79003107813</v>
          </cell>
          <cell r="J29">
            <v>0</v>
          </cell>
          <cell r="K29">
            <v>1172467.508989212</v>
          </cell>
          <cell r="L29">
            <v>2376787.253897176</v>
          </cell>
          <cell r="N29">
            <v>-5263.151837766846</v>
          </cell>
          <cell r="P29">
            <v>-7642.441263514787</v>
          </cell>
          <cell r="S29">
            <v>83</v>
          </cell>
          <cell r="T29">
            <v>22</v>
          </cell>
          <cell r="U29">
            <v>0</v>
          </cell>
        </row>
        <row r="30">
          <cell r="A30">
            <v>0</v>
          </cell>
          <cell r="B30">
            <v>68</v>
          </cell>
          <cell r="C30">
            <v>1172467.508989212</v>
          </cell>
          <cell r="D30">
            <v>48337.58666014951</v>
          </cell>
          <cell r="E30">
            <v>-10360.654695061896</v>
          </cell>
          <cell r="F30">
            <v>-50385.17764924045</v>
          </cell>
          <cell r="G30">
            <v>0</v>
          </cell>
          <cell r="H30">
            <v>12656.747999999998</v>
          </cell>
          <cell r="I30">
            <v>22249.06526881999</v>
          </cell>
          <cell r="J30">
            <v>0</v>
          </cell>
          <cell r="K30">
            <v>1184875.754673365</v>
          </cell>
          <cell r="L30">
            <v>2173333.5895055593</v>
          </cell>
          <cell r="N30">
            <v>-5124.782704738897</v>
          </cell>
          <cell r="P30">
            <v>-7848.787177629686</v>
          </cell>
          <cell r="S30">
            <v>84</v>
          </cell>
          <cell r="T30">
            <v>23</v>
          </cell>
          <cell r="U30">
            <v>0</v>
          </cell>
        </row>
        <row r="31">
          <cell r="A31">
            <v>0</v>
          </cell>
          <cell r="B31">
            <v>67</v>
          </cell>
          <cell r="C31">
            <v>1184875.754673365</v>
          </cell>
          <cell r="D31">
            <v>48849.14424827858</v>
          </cell>
          <cell r="E31">
            <v>-10088.271368122587</v>
          </cell>
          <cell r="F31">
            <v>-49060.54298854961</v>
          </cell>
          <cell r="G31">
            <v>0</v>
          </cell>
          <cell r="H31">
            <v>12323.999999999998</v>
          </cell>
          <cell r="I31">
            <v>21664.133659999996</v>
          </cell>
          <cell r="J31">
            <v>0</v>
          </cell>
          <cell r="K31">
            <v>1195175.4247817586</v>
          </cell>
          <cell r="L31">
            <v>1986354.8854465394</v>
          </cell>
          <cell r="N31">
            <v>-4990.051319122587</v>
          </cell>
          <cell r="P31">
            <v>-8060.7044314256855</v>
          </cell>
          <cell r="S31">
            <v>85</v>
          </cell>
          <cell r="T31">
            <v>24</v>
          </cell>
          <cell r="U31">
            <v>0</v>
          </cell>
        </row>
        <row r="32">
          <cell r="A32">
            <v>0</v>
          </cell>
          <cell r="B32">
            <v>66</v>
          </cell>
          <cell r="C32">
            <v>1195175.4247817586</v>
          </cell>
          <cell r="D32">
            <v>49273.7711079726</v>
          </cell>
          <cell r="E32">
            <v>-9823.049043936306</v>
          </cell>
          <cell r="F32">
            <v>-47770.733192356005</v>
          </cell>
          <cell r="G32">
            <v>0</v>
          </cell>
          <cell r="H32">
            <v>12000</v>
          </cell>
          <cell r="I32">
            <v>21094.579999999994</v>
          </cell>
          <cell r="J32">
            <v>0</v>
          </cell>
          <cell r="K32">
            <v>1203495.4359100782</v>
          </cell>
          <cell r="L32">
            <v>1814524.3455191592</v>
          </cell>
          <cell r="N32">
            <v>-4858.862043936308</v>
          </cell>
          <cell r="P32">
            <v>-8278.343451074179</v>
          </cell>
          <cell r="S32">
            <v>86</v>
          </cell>
          <cell r="T32">
            <v>25</v>
          </cell>
          <cell r="U32">
            <v>0</v>
          </cell>
        </row>
        <row r="33">
          <cell r="A33">
            <v>0</v>
          </cell>
          <cell r="B33">
            <v>65</v>
          </cell>
          <cell r="C33">
            <v>1203495.4359100782</v>
          </cell>
          <cell r="D33">
            <v>49616.78211326292</v>
          </cell>
          <cell r="E33">
            <v>-10017.69982652325</v>
          </cell>
          <cell r="F33">
            <v>-68199.35072283936</v>
          </cell>
          <cell r="G33">
            <v>0</v>
          </cell>
          <cell r="H33">
            <v>0</v>
          </cell>
          <cell r="I33">
            <v>20540</v>
          </cell>
          <cell r="J33">
            <v>-10000</v>
          </cell>
          <cell r="K33">
            <v>1232095.7043461779</v>
          </cell>
          <cell r="L33">
            <v>1656621.9920279116</v>
          </cell>
          <cell r="N33">
            <v>-6936.6998265232505</v>
          </cell>
          <cell r="P33">
            <v>-8501.858724253183</v>
          </cell>
          <cell r="S33">
            <v>87</v>
          </cell>
          <cell r="T33">
            <v>26</v>
          </cell>
          <cell r="U33">
            <v>0</v>
          </cell>
        </row>
        <row r="34">
          <cell r="A34">
            <v>0</v>
          </cell>
          <cell r="B34">
            <v>64</v>
          </cell>
          <cell r="C34">
            <v>1232095.7043461779</v>
          </cell>
          <cell r="D34">
            <v>50795.891933734994</v>
          </cell>
          <cell r="E34">
            <v>-8763.952027089075</v>
          </cell>
          <cell r="F34">
            <v>-56669.28015855829</v>
          </cell>
          <cell r="G34">
            <v>0</v>
          </cell>
          <cell r="H34">
            <v>0</v>
          </cell>
          <cell r="I34">
            <v>20000</v>
          </cell>
          <cell r="J34">
            <v>0</v>
          </cell>
          <cell r="K34">
            <v>1246733.0445980902</v>
          </cell>
          <cell r="L34">
            <v>1511526.0549685576</v>
          </cell>
          <cell r="N34">
            <v>-5763.952027089075</v>
          </cell>
          <cell r="P34">
            <v>-8731.408909808017</v>
          </cell>
          <cell r="S34">
            <v>88</v>
          </cell>
          <cell r="T34">
            <v>27</v>
          </cell>
          <cell r="U34">
            <v>0</v>
          </cell>
        </row>
        <row r="35">
          <cell r="A35">
            <v>1</v>
          </cell>
          <cell r="B35">
            <v>63</v>
          </cell>
          <cell r="C35">
            <v>1246733.0445980902</v>
          </cell>
          <cell r="D35">
            <v>51399.34891439858</v>
          </cell>
          <cell r="E35">
            <v>-5050.375662945721</v>
          </cell>
          <cell r="F35">
            <v>-49653.63209207235</v>
          </cell>
          <cell r="G35">
            <v>0</v>
          </cell>
          <cell r="H35">
            <v>0</v>
          </cell>
          <cell r="I35">
            <v>0</v>
          </cell>
          <cell r="J35">
            <v>25000</v>
          </cell>
          <cell r="K35">
            <v>1250037.7034387097</v>
          </cell>
          <cell r="L35">
            <v>1378205.0565394298</v>
          </cell>
          <cell r="N35">
            <v>-5050.375662945721</v>
          </cell>
          <cell r="P35">
            <v>-8967.15695037283</v>
          </cell>
          <cell r="S35">
            <v>89</v>
          </cell>
          <cell r="T35">
            <v>28</v>
          </cell>
          <cell r="U35">
            <v>0</v>
          </cell>
        </row>
        <row r="36">
          <cell r="A36">
            <v>0</v>
          </cell>
          <cell r="B36">
            <v>62</v>
          </cell>
          <cell r="C36">
            <v>1250037.7034387097</v>
          </cell>
          <cell r="D36">
            <v>51535.590841672616</v>
          </cell>
          <cell r="E36">
            <v>-7393.552482670541</v>
          </cell>
          <cell r="F36">
            <v>-72690.9757469059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1278586.6408266136</v>
          </cell>
          <cell r="L36">
            <v>1255710.534730522</v>
          </cell>
          <cell r="N36">
            <v>-7393.552482670541</v>
          </cell>
          <cell r="P36">
            <v>-9209.270188032897</v>
          </cell>
          <cell r="S36">
            <v>90</v>
          </cell>
          <cell r="T36">
            <v>29</v>
          </cell>
          <cell r="U36">
            <v>0</v>
          </cell>
        </row>
        <row r="37">
          <cell r="A37">
            <v>0</v>
          </cell>
          <cell r="B37">
            <v>61</v>
          </cell>
          <cell r="C37">
            <v>1278586.6408266136</v>
          </cell>
          <cell r="D37">
            <v>52712.58442525822</v>
          </cell>
          <cell r="E37">
            <v>-7199.174764041422</v>
          </cell>
          <cell r="F37">
            <v>-70779.91796193368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1303853.1491273306</v>
          </cell>
          <cell r="L37">
            <v>1143170.3543005714</v>
          </cell>
          <cell r="N37">
            <v>-7199.174764041422</v>
          </cell>
          <cell r="P37" t="e">
            <v>#N/A</v>
          </cell>
          <cell r="S37">
            <v>91</v>
          </cell>
          <cell r="T37">
            <v>30</v>
          </cell>
          <cell r="U37">
            <v>0</v>
          </cell>
        </row>
        <row r="38">
          <cell r="A38">
            <v>0</v>
          </cell>
          <cell r="B38">
            <v>60</v>
          </cell>
          <cell r="C38">
            <v>1303853.1491273306</v>
          </cell>
          <cell r="D38">
            <v>53754.25255270861</v>
          </cell>
          <cell r="E38">
            <v>-7009.9072678105385</v>
          </cell>
          <cell r="F38">
            <v>-68919.10220246708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1326027.9060448997</v>
          </cell>
          <cell r="L38">
            <v>1039782.5576403588</v>
          </cell>
          <cell r="N38">
            <v>-7009.9072678105385</v>
          </cell>
          <cell r="P38" t="e">
            <v>#N/A</v>
          </cell>
          <cell r="S38">
            <v>92</v>
          </cell>
          <cell r="T38">
            <v>31</v>
          </cell>
          <cell r="U38">
            <v>0</v>
          </cell>
        </row>
        <row r="39">
          <cell r="A39">
            <v>0</v>
          </cell>
          <cell r="B39">
            <v>59</v>
          </cell>
          <cell r="C39">
            <v>1326027.9060448997</v>
          </cell>
          <cell r="D39">
            <v>54668.456337421434</v>
          </cell>
          <cell r="E39">
            <v>-6825.615645385142</v>
          </cell>
          <cell r="F39">
            <v>-67107.20759733894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1345292.2729502025</v>
          </cell>
          <cell r="L39">
            <v>944809.7118685341</v>
          </cell>
          <cell r="N39">
            <v>-6825.615645385142</v>
          </cell>
          <cell r="P39" t="e">
            <v>#N/A</v>
          </cell>
          <cell r="S39">
            <v>93</v>
          </cell>
          <cell r="T39">
            <v>32</v>
          </cell>
          <cell r="U39">
            <v>0</v>
          </cell>
        </row>
        <row r="40">
          <cell r="A40">
            <v>0</v>
          </cell>
          <cell r="B40">
            <v>58</v>
          </cell>
          <cell r="C40">
            <v>1345292.2729502025</v>
          </cell>
          <cell r="D40">
            <v>55462.67280619242</v>
          </cell>
          <cell r="E40">
            <v>-6646.169080219222</v>
          </cell>
          <cell r="F40">
            <v>-65342.94800130375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1361818.717225533</v>
          </cell>
          <cell r="L40">
            <v>857573.712042173</v>
          </cell>
          <cell r="N40">
            <v>-6646.169080219222</v>
          </cell>
          <cell r="P40" t="e">
            <v>#N/A</v>
          </cell>
          <cell r="S40">
            <v>94</v>
          </cell>
          <cell r="T40">
            <v>33</v>
          </cell>
          <cell r="U40">
            <v>0</v>
          </cell>
        </row>
        <row r="41">
          <cell r="A41">
            <v>0</v>
          </cell>
          <cell r="B41">
            <v>57</v>
          </cell>
          <cell r="C41">
            <v>1361818.717225533</v>
          </cell>
          <cell r="D41">
            <v>56144.01231131144</v>
          </cell>
          <cell r="E41">
            <v>-6471.440194955426</v>
          </cell>
          <cell r="F41">
            <v>-63625.07108208739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1375771.2161912643</v>
          </cell>
          <cell r="L41">
            <v>777451.0036132538</v>
          </cell>
          <cell r="N41">
            <v>-6471.440194955426</v>
          </cell>
          <cell r="P41" t="e">
            <v>#N/A</v>
          </cell>
          <cell r="S41">
            <v>95</v>
          </cell>
          <cell r="T41">
            <v>34</v>
          </cell>
          <cell r="U41">
            <v>0</v>
          </cell>
        </row>
        <row r="42">
          <cell r="A42">
            <v>0</v>
          </cell>
          <cell r="B42">
            <v>56</v>
          </cell>
          <cell r="C42">
            <v>1375771.2161912643</v>
          </cell>
          <cell r="D42">
            <v>56719.23518334073</v>
          </cell>
          <cell r="E42">
            <v>-6301.304961008207</v>
          </cell>
          <cell r="F42">
            <v>-61952.35743143856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1387305.6434003704</v>
          </cell>
          <cell r="L42">
            <v>703868.1902476912</v>
          </cell>
          <cell r="N42">
            <v>-6301.304961008207</v>
          </cell>
          <cell r="P42" t="e">
            <v>#N/A</v>
          </cell>
          <cell r="S42">
            <v>96</v>
          </cell>
          <cell r="T42">
            <v>35</v>
          </cell>
          <cell r="U42">
            <v>0</v>
          </cell>
        </row>
        <row r="43">
          <cell r="A43">
            <v>0</v>
          </cell>
          <cell r="B43">
            <v>55</v>
          </cell>
          <cell r="C43">
            <v>1387305.6434003704</v>
          </cell>
          <cell r="D43">
            <v>57194.767656966345</v>
          </cell>
          <cell r="E43">
            <v>-6135.642610524057</v>
          </cell>
          <cell r="F43">
            <v>-60323.6196995507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1396570.1380534787</v>
          </cell>
          <cell r="L43">
            <v>636297.9958668489</v>
          </cell>
          <cell r="N43">
            <v>-6135.642610524057</v>
          </cell>
          <cell r="P43" t="e">
            <v>#N/A</v>
          </cell>
          <cell r="S43">
            <v>97</v>
          </cell>
          <cell r="T43">
            <v>36</v>
          </cell>
          <cell r="U43">
            <v>0</v>
          </cell>
        </row>
        <row r="44">
          <cell r="A44">
            <v>0</v>
          </cell>
          <cell r="B44">
            <v>54</v>
          </cell>
          <cell r="C44">
            <v>1396570.1380534787</v>
          </cell>
          <cell r="D44">
            <v>57576.71710095834</v>
          </cell>
          <cell r="E44">
            <v>-5974.335550656336</v>
          </cell>
          <cell r="F44">
            <v>-58737.70175224022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1403705.458255417</v>
          </cell>
          <cell r="L44">
            <v>574255.5522922712</v>
          </cell>
          <cell r="N44">
            <v>-5974.335550656336</v>
          </cell>
          <cell r="P44" t="e">
            <v>#N/A</v>
          </cell>
          <cell r="S44">
            <v>98</v>
          </cell>
          <cell r="T44">
            <v>37</v>
          </cell>
          <cell r="U44">
            <v>0</v>
          </cell>
        </row>
        <row r="45">
          <cell r="A45">
            <v>0</v>
          </cell>
          <cell r="B45">
            <v>53</v>
          </cell>
          <cell r="C45">
            <v>1403705.458255417</v>
          </cell>
          <cell r="D45">
            <v>57870.886581958504</v>
          </cell>
          <cell r="E45">
            <v>-5817.269280093803</v>
          </cell>
          <cell r="F45">
            <v>-57193.47785028259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1408845.3188038347</v>
          </cell>
          <cell r="L45">
            <v>517294.9861907814</v>
          </cell>
          <cell r="N45">
            <v>-5817.269280093803</v>
          </cell>
          <cell r="P45" t="e">
            <v>#N/A</v>
          </cell>
          <cell r="S45">
            <v>99</v>
          </cell>
          <cell r="T45">
            <v>38</v>
          </cell>
          <cell r="U45">
            <v>0</v>
          </cell>
        </row>
        <row r="46">
          <cell r="A46">
            <v>0</v>
          </cell>
          <cell r="B46">
            <v>52</v>
          </cell>
          <cell r="C46">
            <v>1408845.3188038347</v>
          </cell>
          <cell r="D46">
            <v>58082.78879057034</v>
          </cell>
          <cell r="E46">
            <v>-5664.332307783647</v>
          </cell>
          <cell r="F46">
            <v>-55689.85185032385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1412116.714171372</v>
          </cell>
          <cell r="L46">
            <v>465006.2811456945</v>
          </cell>
          <cell r="N46">
            <v>-5664.332307783647</v>
          </cell>
          <cell r="P46" t="e">
            <v>#N/A</v>
          </cell>
          <cell r="S46">
            <v>100</v>
          </cell>
          <cell r="T46">
            <v>39</v>
          </cell>
          <cell r="U46">
            <v>0</v>
          </cell>
        </row>
        <row r="47">
          <cell r="A47">
            <v>0</v>
          </cell>
          <cell r="B47">
            <v>51</v>
          </cell>
          <cell r="C47">
            <v>1412116.714171372</v>
          </cell>
          <cell r="D47">
            <v>58217.65935701714</v>
          </cell>
          <cell r="E47">
            <v>-5515.4160737912825</v>
          </cell>
          <cell r="F47">
            <v>-54225.75642680025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1413640.2273149462</v>
          </cell>
          <cell r="L47">
            <v>417012.3926359496</v>
          </cell>
          <cell r="N47">
            <v>-5515.4160737912825</v>
          </cell>
          <cell r="P47" t="e">
            <v>#N/A</v>
          </cell>
          <cell r="S47">
            <v>101</v>
          </cell>
          <cell r="T47">
            <v>40</v>
          </cell>
          <cell r="U47">
            <v>0</v>
          </cell>
        </row>
        <row r="48">
          <cell r="A48">
            <v>0</v>
          </cell>
          <cell r="B48">
            <v>50</v>
          </cell>
          <cell r="C48">
            <v>1413640.2273149462</v>
          </cell>
          <cell r="D48">
            <v>58280.46958249528</v>
          </cell>
          <cell r="E48">
            <v>-5370.414872240782</v>
          </cell>
          <cell r="F48">
            <v>-52800.15231431378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1413530.3249190056</v>
          </cell>
          <cell r="L48">
            <v>372966.59550246235</v>
          </cell>
          <cell r="N48">
            <v>-5370.414872240782</v>
          </cell>
          <cell r="P48" t="e">
            <v>#N/A</v>
          </cell>
          <cell r="S48">
            <v>102</v>
          </cell>
          <cell r="T48">
            <v>41</v>
          </cell>
          <cell r="U48">
            <v>0</v>
          </cell>
        </row>
        <row r="49">
          <cell r="A49">
            <v>0</v>
          </cell>
          <cell r="B49">
            <v>49</v>
          </cell>
          <cell r="C49">
            <v>1413530.3249190056</v>
          </cell>
          <cell r="D49">
            <v>58275.93861123407</v>
          </cell>
          <cell r="E49">
            <v>-5229.22577628119</v>
          </cell>
          <cell r="F49">
            <v>-51412.02756992579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1411895.6396539786</v>
          </cell>
          <cell r="L49">
            <v>333550.04513283604</v>
          </cell>
          <cell r="N49">
            <v>-5229.22577628119</v>
          </cell>
          <cell r="P49" t="e">
            <v>#N/A</v>
          </cell>
          <cell r="S49">
            <v>103</v>
          </cell>
          <cell r="T49">
            <v>42</v>
          </cell>
          <cell r="U49">
            <v>0</v>
          </cell>
        </row>
        <row r="50">
          <cell r="A50">
            <v>0</v>
          </cell>
          <cell r="B50">
            <v>48</v>
          </cell>
          <cell r="C50">
            <v>1411895.6396539786</v>
          </cell>
          <cell r="D50">
            <v>58208.54506723001</v>
          </cell>
          <cell r="E50">
            <v>-5091.748565025502</v>
          </cell>
          <cell r="F50">
            <v>-50060.396854844985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1408839.2400066191</v>
          </cell>
          <cell r="L50">
            <v>297395.46103948005</v>
          </cell>
          <cell r="N50">
            <v>-5091.748565025502</v>
          </cell>
          <cell r="P50" t="e">
            <v>#N/A</v>
          </cell>
          <cell r="S50">
            <v>104</v>
          </cell>
          <cell r="T50">
            <v>43</v>
          </cell>
          <cell r="U50">
            <v>0</v>
          </cell>
        </row>
        <row r="51">
          <cell r="A51" t="e">
            <v>#N/A</v>
          </cell>
          <cell r="B51">
            <v>47</v>
          </cell>
          <cell r="C51">
            <v>1408839.2400066191</v>
          </cell>
          <cell r="D51">
            <v>58082.53817860456</v>
          </cell>
          <cell r="E51">
            <v>-4957.885652410421</v>
          </cell>
          <cell r="F51">
            <v>-48744.30073499999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1404458.888215425</v>
          </cell>
          <cell r="L51" t="e">
            <v>#N/A</v>
          </cell>
          <cell r="N51">
            <v>-4957.885652410421</v>
          </cell>
          <cell r="P51" t="e">
            <v>#N/A</v>
          </cell>
          <cell r="S51">
            <v>105</v>
          </cell>
          <cell r="T51">
            <v>44</v>
          </cell>
          <cell r="U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Retirement Calc"/>
      <sheetName val="Cash Flow"/>
      <sheetName val="401k Calc"/>
      <sheetName val="IRA Calc"/>
      <sheetName val="Roth IRA Calc"/>
      <sheetName val="Retirement Budget"/>
    </sheetNames>
    <sheetDataSet>
      <sheetData sheetId="1">
        <row r="6">
          <cell r="F6">
            <v>112</v>
          </cell>
        </row>
        <row r="13">
          <cell r="P13">
            <v>40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D14">
            <v>64</v>
          </cell>
          <cell r="P14">
            <v>41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D15">
            <v>24</v>
          </cell>
          <cell r="P15">
            <v>42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P16">
            <v>43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P17">
            <v>44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P18">
            <v>45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P19">
            <v>46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P20">
            <v>47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P21">
            <v>48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P22">
            <v>49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P23">
            <v>50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P24">
            <v>51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P25">
            <v>52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P26">
            <v>53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P27">
            <v>54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P28">
            <v>55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P29">
            <v>56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P30">
            <v>57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P31">
            <v>58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P32">
            <v>59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P33">
            <v>60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P34">
            <v>61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P35">
            <v>62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P36">
            <v>63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P37">
            <v>64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P38">
            <v>65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P39">
            <v>66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P40">
            <v>67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P41">
            <v>68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</sheetData>
      <sheetData sheetId="2">
        <row r="7">
          <cell r="C7">
            <v>64</v>
          </cell>
          <cell r="E7">
            <v>0</v>
          </cell>
        </row>
        <row r="8">
          <cell r="C8">
            <v>65</v>
          </cell>
          <cell r="E8">
            <v>0</v>
          </cell>
        </row>
        <row r="9">
          <cell r="C9">
            <v>66</v>
          </cell>
          <cell r="E9">
            <v>0</v>
          </cell>
        </row>
        <row r="10">
          <cell r="C10">
            <v>67</v>
          </cell>
          <cell r="E10">
            <v>0</v>
          </cell>
        </row>
        <row r="11">
          <cell r="C11">
            <v>68</v>
          </cell>
          <cell r="E11">
            <v>0</v>
          </cell>
        </row>
        <row r="12">
          <cell r="C12">
            <v>69</v>
          </cell>
          <cell r="E12">
            <v>0</v>
          </cell>
        </row>
        <row r="13">
          <cell r="C13">
            <v>70</v>
          </cell>
          <cell r="E13">
            <v>0</v>
          </cell>
        </row>
        <row r="14">
          <cell r="C14">
            <v>71</v>
          </cell>
          <cell r="E14">
            <v>0</v>
          </cell>
        </row>
        <row r="15">
          <cell r="C15">
            <v>72</v>
          </cell>
          <cell r="E15">
            <v>0</v>
          </cell>
        </row>
        <row r="16">
          <cell r="C16">
            <v>73</v>
          </cell>
          <cell r="E16">
            <v>0</v>
          </cell>
        </row>
        <row r="17">
          <cell r="C17">
            <v>74</v>
          </cell>
          <cell r="E17">
            <v>0</v>
          </cell>
        </row>
        <row r="18">
          <cell r="C18">
            <v>75</v>
          </cell>
          <cell r="E18">
            <v>0</v>
          </cell>
        </row>
        <row r="19">
          <cell r="C19">
            <v>76</v>
          </cell>
          <cell r="E19">
            <v>0</v>
          </cell>
        </row>
        <row r="20">
          <cell r="C20">
            <v>77</v>
          </cell>
          <cell r="E20">
            <v>0</v>
          </cell>
        </row>
        <row r="21">
          <cell r="C21">
            <v>78</v>
          </cell>
          <cell r="E21">
            <v>0</v>
          </cell>
        </row>
        <row r="22">
          <cell r="C22">
            <v>79</v>
          </cell>
          <cell r="E22">
            <v>0</v>
          </cell>
        </row>
        <row r="23">
          <cell r="C23">
            <v>80</v>
          </cell>
          <cell r="E23">
            <v>0</v>
          </cell>
        </row>
        <row r="24">
          <cell r="C24">
            <v>81</v>
          </cell>
          <cell r="E24">
            <v>0</v>
          </cell>
        </row>
        <row r="25">
          <cell r="C25">
            <v>82</v>
          </cell>
          <cell r="E25">
            <v>0</v>
          </cell>
        </row>
        <row r="26">
          <cell r="C26">
            <v>83</v>
          </cell>
          <cell r="E26">
            <v>0</v>
          </cell>
        </row>
        <row r="27">
          <cell r="C27">
            <v>84</v>
          </cell>
          <cell r="E27">
            <v>0</v>
          </cell>
        </row>
        <row r="28">
          <cell r="C28">
            <v>85</v>
          </cell>
          <cell r="E28">
            <v>0</v>
          </cell>
        </row>
        <row r="29">
          <cell r="C29">
            <v>86</v>
          </cell>
          <cell r="E29">
            <v>0</v>
          </cell>
        </row>
        <row r="30">
          <cell r="C30">
            <v>87</v>
          </cell>
          <cell r="E30">
            <v>0</v>
          </cell>
        </row>
        <row r="31">
          <cell r="C31">
            <v>88</v>
          </cell>
          <cell r="E31">
            <v>0</v>
          </cell>
        </row>
        <row r="32">
          <cell r="C32">
            <v>89</v>
          </cell>
          <cell r="E32">
            <v>0</v>
          </cell>
        </row>
        <row r="33">
          <cell r="C33">
            <v>90</v>
          </cell>
          <cell r="E33">
            <v>0</v>
          </cell>
        </row>
        <row r="34">
          <cell r="C34">
            <v>91</v>
          </cell>
          <cell r="E34">
            <v>0</v>
          </cell>
        </row>
        <row r="35">
          <cell r="C35">
            <v>92</v>
          </cell>
          <cell r="E35">
            <v>0</v>
          </cell>
        </row>
        <row r="36">
          <cell r="C36">
            <v>93</v>
          </cell>
          <cell r="E36">
            <v>0</v>
          </cell>
        </row>
        <row r="37">
          <cell r="C37">
            <v>94</v>
          </cell>
          <cell r="E37">
            <v>0</v>
          </cell>
        </row>
        <row r="38">
          <cell r="C38">
            <v>95</v>
          </cell>
          <cell r="E38">
            <v>0</v>
          </cell>
        </row>
        <row r="39">
          <cell r="C39">
            <v>96</v>
          </cell>
          <cell r="E39">
            <v>0</v>
          </cell>
        </row>
        <row r="40">
          <cell r="C40">
            <v>97</v>
          </cell>
          <cell r="E40">
            <v>0</v>
          </cell>
        </row>
        <row r="41">
          <cell r="C41">
            <v>98</v>
          </cell>
          <cell r="E41">
            <v>0</v>
          </cell>
        </row>
        <row r="42">
          <cell r="C42">
            <v>99</v>
          </cell>
          <cell r="E42">
            <v>0</v>
          </cell>
        </row>
        <row r="43">
          <cell r="C43">
            <v>100</v>
          </cell>
          <cell r="E43">
            <v>0</v>
          </cell>
        </row>
        <row r="44">
          <cell r="C44">
            <v>101</v>
          </cell>
          <cell r="E44">
            <v>0</v>
          </cell>
        </row>
        <row r="45">
          <cell r="C45">
            <v>102</v>
          </cell>
          <cell r="E45">
            <v>0</v>
          </cell>
        </row>
        <row r="46">
          <cell r="C46">
            <v>103</v>
          </cell>
          <cell r="E46">
            <v>0</v>
          </cell>
        </row>
        <row r="47">
          <cell r="C47">
            <v>104</v>
          </cell>
          <cell r="E47">
            <v>0</v>
          </cell>
        </row>
        <row r="48">
          <cell r="C48">
            <v>105</v>
          </cell>
          <cell r="E48">
            <v>0</v>
          </cell>
        </row>
        <row r="49">
          <cell r="C49">
            <v>106</v>
          </cell>
          <cell r="E49">
            <v>0</v>
          </cell>
        </row>
        <row r="50">
          <cell r="C50">
            <v>107</v>
          </cell>
          <cell r="E50">
            <v>0</v>
          </cell>
        </row>
        <row r="51">
          <cell r="C51">
            <v>108</v>
          </cell>
          <cell r="E51">
            <v>0</v>
          </cell>
        </row>
        <row r="52">
          <cell r="C52">
            <v>109</v>
          </cell>
          <cell r="E52">
            <v>0</v>
          </cell>
        </row>
        <row r="53">
          <cell r="C53">
            <v>110</v>
          </cell>
          <cell r="E53">
            <v>0</v>
          </cell>
        </row>
        <row r="54">
          <cell r="C54">
            <v>111</v>
          </cell>
          <cell r="E54">
            <v>0</v>
          </cell>
        </row>
        <row r="55">
          <cell r="C55">
            <v>112</v>
          </cell>
          <cell r="E55">
            <v>0</v>
          </cell>
        </row>
      </sheetData>
      <sheetData sheetId="4">
        <row r="9">
          <cell r="F9">
            <v>24</v>
          </cell>
        </row>
        <row r="35">
          <cell r="B35">
            <v>40</v>
          </cell>
        </row>
        <row r="36">
          <cell r="B36">
            <v>41</v>
          </cell>
        </row>
        <row r="37">
          <cell r="B37">
            <v>42</v>
          </cell>
        </row>
        <row r="38">
          <cell r="B38">
            <v>43</v>
          </cell>
        </row>
        <row r="39">
          <cell r="B39">
            <v>44</v>
          </cell>
        </row>
        <row r="40">
          <cell r="B40">
            <v>45</v>
          </cell>
        </row>
        <row r="41">
          <cell r="B41">
            <v>46</v>
          </cell>
        </row>
        <row r="42">
          <cell r="B42">
            <v>47</v>
          </cell>
        </row>
        <row r="43">
          <cell r="B43">
            <v>48</v>
          </cell>
        </row>
        <row r="44">
          <cell r="B44">
            <v>49</v>
          </cell>
        </row>
        <row r="45">
          <cell r="B45">
            <v>50</v>
          </cell>
        </row>
        <row r="46">
          <cell r="B46">
            <v>51</v>
          </cell>
        </row>
        <row r="47">
          <cell r="B47">
            <v>52</v>
          </cell>
        </row>
        <row r="48">
          <cell r="B48">
            <v>53</v>
          </cell>
        </row>
        <row r="49">
          <cell r="B49">
            <v>54</v>
          </cell>
        </row>
        <row r="50">
          <cell r="B50">
            <v>55</v>
          </cell>
        </row>
        <row r="51">
          <cell r="B51">
            <v>56</v>
          </cell>
        </row>
        <row r="52">
          <cell r="B52">
            <v>57</v>
          </cell>
        </row>
        <row r="53">
          <cell r="B53">
            <v>58</v>
          </cell>
        </row>
        <row r="54">
          <cell r="B54">
            <v>59</v>
          </cell>
        </row>
        <row r="55">
          <cell r="B55">
            <v>60</v>
          </cell>
        </row>
        <row r="56">
          <cell r="B56">
            <v>61</v>
          </cell>
        </row>
        <row r="57">
          <cell r="B57">
            <v>62</v>
          </cell>
        </row>
        <row r="58">
          <cell r="B58">
            <v>63</v>
          </cell>
        </row>
        <row r="59">
          <cell r="B59">
            <v>64</v>
          </cell>
        </row>
        <row r="60">
          <cell r="B60">
            <v>65</v>
          </cell>
        </row>
        <row r="61">
          <cell r="B61">
            <v>66</v>
          </cell>
        </row>
        <row r="62">
          <cell r="B62">
            <v>67</v>
          </cell>
        </row>
        <row r="63">
          <cell r="B63">
            <v>68</v>
          </cell>
        </row>
        <row r="64">
          <cell r="B64">
            <v>69</v>
          </cell>
        </row>
        <row r="65">
          <cell r="B65">
            <v>70</v>
          </cell>
        </row>
        <row r="66">
          <cell r="B66">
            <v>71</v>
          </cell>
        </row>
        <row r="67">
          <cell r="B67">
            <v>72</v>
          </cell>
        </row>
        <row r="68">
          <cell r="B68">
            <v>73</v>
          </cell>
        </row>
        <row r="69">
          <cell r="B69">
            <v>74</v>
          </cell>
        </row>
        <row r="70">
          <cell r="B70">
            <v>75</v>
          </cell>
        </row>
        <row r="71">
          <cell r="B71">
            <v>76</v>
          </cell>
        </row>
        <row r="72">
          <cell r="B72">
            <v>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Retirement Calc"/>
      <sheetName val="Inv. Detail"/>
      <sheetName val="Cash Flow"/>
      <sheetName val="Graphs"/>
      <sheetName val="Solver"/>
      <sheetName val="401k Calc"/>
      <sheetName val="IRA Calc"/>
      <sheetName val="Roth IRA Calc"/>
      <sheetName val="Retirement Budget"/>
    </sheetNames>
    <sheetDataSet>
      <sheetData sheetId="1">
        <row r="8">
          <cell r="H8" t="str">
            <v>     How soon can I retire?</v>
          </cell>
        </row>
        <row r="12">
          <cell r="O12">
            <v>1E-14</v>
          </cell>
        </row>
        <row r="13">
          <cell r="E13">
            <v>0</v>
          </cell>
          <cell r="O13">
            <v>1E-14</v>
          </cell>
        </row>
        <row r="14">
          <cell r="O14">
            <v>1E-14</v>
          </cell>
        </row>
        <row r="15">
          <cell r="O15">
            <v>1E-14</v>
          </cell>
        </row>
        <row r="16">
          <cell r="O16">
            <v>1E-14</v>
          </cell>
        </row>
        <row r="17">
          <cell r="O17">
            <v>1E-14</v>
          </cell>
        </row>
        <row r="18">
          <cell r="O18">
            <v>1E-14</v>
          </cell>
        </row>
        <row r="19">
          <cell r="O19">
            <v>1E-14</v>
          </cell>
        </row>
        <row r="20">
          <cell r="O20">
            <v>1E-14</v>
          </cell>
        </row>
        <row r="21">
          <cell r="O21">
            <v>1E-14</v>
          </cell>
        </row>
        <row r="22">
          <cell r="O22">
            <v>1E-14</v>
          </cell>
        </row>
        <row r="23">
          <cell r="O23">
            <v>1E-14</v>
          </cell>
        </row>
        <row r="24">
          <cell r="O24">
            <v>1E-14</v>
          </cell>
        </row>
        <row r="25">
          <cell r="O25">
            <v>1E-14</v>
          </cell>
        </row>
        <row r="26">
          <cell r="O26">
            <v>1E-14</v>
          </cell>
        </row>
        <row r="27">
          <cell r="O27">
            <v>1E-14</v>
          </cell>
        </row>
        <row r="28">
          <cell r="O28">
            <v>1E-14</v>
          </cell>
        </row>
        <row r="29">
          <cell r="O29">
            <v>1E-14</v>
          </cell>
        </row>
        <row r="30">
          <cell r="O30">
            <v>1E-14</v>
          </cell>
        </row>
        <row r="31">
          <cell r="O31">
            <v>1E-14</v>
          </cell>
        </row>
        <row r="32">
          <cell r="O32">
            <v>1E-14</v>
          </cell>
        </row>
        <row r="33">
          <cell r="O33">
            <v>1E-14</v>
          </cell>
        </row>
        <row r="34">
          <cell r="O34">
            <v>1E-14</v>
          </cell>
        </row>
        <row r="35">
          <cell r="O35">
            <v>1E-14</v>
          </cell>
        </row>
        <row r="36">
          <cell r="O36">
            <v>1E-14</v>
          </cell>
        </row>
        <row r="37">
          <cell r="O37">
            <v>1E-14</v>
          </cell>
        </row>
        <row r="38">
          <cell r="O38">
            <v>1E-14</v>
          </cell>
        </row>
        <row r="39">
          <cell r="O39">
            <v>1E-14</v>
          </cell>
        </row>
        <row r="40">
          <cell r="O40">
            <v>1E-14</v>
          </cell>
        </row>
        <row r="41">
          <cell r="O41">
            <v>1E-14</v>
          </cell>
        </row>
        <row r="42">
          <cell r="O42">
            <v>1E-14</v>
          </cell>
        </row>
        <row r="43">
          <cell r="O43">
            <v>1E-14</v>
          </cell>
        </row>
        <row r="44">
          <cell r="O44">
            <v>1E-14</v>
          </cell>
        </row>
        <row r="45">
          <cell r="O45">
            <v>1E-14</v>
          </cell>
        </row>
        <row r="46">
          <cell r="O46">
            <v>1E-14</v>
          </cell>
        </row>
        <row r="47">
          <cell r="O47">
            <v>1E-14</v>
          </cell>
        </row>
        <row r="48">
          <cell r="O48">
            <v>1E-14</v>
          </cell>
        </row>
        <row r="49">
          <cell r="O49">
            <v>1E-14</v>
          </cell>
        </row>
        <row r="50">
          <cell r="O50">
            <v>1E-14</v>
          </cell>
        </row>
        <row r="51">
          <cell r="O51">
            <v>1E-14</v>
          </cell>
        </row>
        <row r="52">
          <cell r="O52">
            <v>1E-14</v>
          </cell>
        </row>
        <row r="53">
          <cell r="O53">
            <v>1E-14</v>
          </cell>
        </row>
        <row r="54">
          <cell r="O54">
            <v>1E-14</v>
          </cell>
        </row>
        <row r="55">
          <cell r="O55">
            <v>1E-14</v>
          </cell>
        </row>
        <row r="56">
          <cell r="O56">
            <v>1E-14</v>
          </cell>
        </row>
        <row r="57">
          <cell r="O57">
            <v>1E-14</v>
          </cell>
        </row>
        <row r="58">
          <cell r="O58">
            <v>1E-14</v>
          </cell>
        </row>
        <row r="59">
          <cell r="O59">
            <v>1E-14</v>
          </cell>
        </row>
        <row r="60">
          <cell r="O60">
            <v>1E-14</v>
          </cell>
        </row>
        <row r="61">
          <cell r="O61">
            <v>1E-14</v>
          </cell>
        </row>
        <row r="62">
          <cell r="O62" t="e">
            <v>#N/A</v>
          </cell>
        </row>
        <row r="63">
          <cell r="O63" t="e">
            <v>#N/A</v>
          </cell>
        </row>
        <row r="64">
          <cell r="O64" t="e">
            <v>#N/A</v>
          </cell>
        </row>
        <row r="65">
          <cell r="O65" t="e">
            <v>#N/A</v>
          </cell>
        </row>
        <row r="66">
          <cell r="O66" t="e">
            <v>#N/A</v>
          </cell>
        </row>
        <row r="67">
          <cell r="O67" t="e">
            <v>#N/A</v>
          </cell>
        </row>
        <row r="68">
          <cell r="O68" t="e">
            <v>#N/A</v>
          </cell>
        </row>
        <row r="69">
          <cell r="O69" t="e">
            <v>#N/A</v>
          </cell>
        </row>
        <row r="70">
          <cell r="O70" t="e">
            <v>#N/A</v>
          </cell>
        </row>
        <row r="71">
          <cell r="O71" t="e">
            <v>#N/A</v>
          </cell>
        </row>
        <row r="72">
          <cell r="O72" t="e">
            <v>#N/A</v>
          </cell>
        </row>
        <row r="73">
          <cell r="O73" t="e">
            <v>#N/A</v>
          </cell>
        </row>
        <row r="74">
          <cell r="O74" t="e">
            <v>#N/A</v>
          </cell>
        </row>
        <row r="75">
          <cell r="O75" t="e">
            <v>#N/A</v>
          </cell>
        </row>
        <row r="76">
          <cell r="O76" t="e">
            <v>#N/A</v>
          </cell>
        </row>
        <row r="77">
          <cell r="O77" t="e">
            <v>#N/A</v>
          </cell>
        </row>
        <row r="78">
          <cell r="O78" t="e">
            <v>#N/A</v>
          </cell>
        </row>
        <row r="79">
          <cell r="O79" t="e">
            <v>#N/A</v>
          </cell>
        </row>
        <row r="80">
          <cell r="O80" t="e">
            <v>#N/A</v>
          </cell>
        </row>
        <row r="81">
          <cell r="O81" t="e">
            <v>#N/A</v>
          </cell>
        </row>
        <row r="82">
          <cell r="O82" t="e">
            <v>#N/A</v>
          </cell>
        </row>
        <row r="83">
          <cell r="O83" t="e">
            <v>#N/A</v>
          </cell>
        </row>
        <row r="84">
          <cell r="O84" t="e">
            <v>#N/A</v>
          </cell>
        </row>
      </sheetData>
      <sheetData sheetId="2"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</sheetData>
      <sheetData sheetId="4">
        <row r="5">
          <cell r="J5" t="e">
            <v>#N/A</v>
          </cell>
        </row>
        <row r="6">
          <cell r="Q6">
            <v>0</v>
          </cell>
        </row>
        <row r="8"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1E-14</v>
          </cell>
          <cell r="S8">
            <v>0</v>
          </cell>
          <cell r="T8">
            <v>-1E-14</v>
          </cell>
        </row>
        <row r="9"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1E-14</v>
          </cell>
          <cell r="S9">
            <v>0</v>
          </cell>
          <cell r="T9">
            <v>-1E-14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1E-14</v>
          </cell>
          <cell r="S10">
            <v>0</v>
          </cell>
          <cell r="T10">
            <v>-1E-14</v>
          </cell>
        </row>
        <row r="11"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R11">
            <v>1E-14</v>
          </cell>
          <cell r="S11">
            <v>0</v>
          </cell>
          <cell r="T11">
            <v>-1E-14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R12">
            <v>1E-14</v>
          </cell>
          <cell r="S12">
            <v>0</v>
          </cell>
          <cell r="T12">
            <v>-1E-14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R13">
            <v>1E-14</v>
          </cell>
          <cell r="S13">
            <v>0</v>
          </cell>
          <cell r="T13">
            <v>-1E-14</v>
          </cell>
        </row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1E-14</v>
          </cell>
          <cell r="S14">
            <v>0</v>
          </cell>
          <cell r="T14">
            <v>-1E-14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1E-14</v>
          </cell>
          <cell r="S15">
            <v>0</v>
          </cell>
          <cell r="T15">
            <v>-1E-14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1E-14</v>
          </cell>
          <cell r="S16">
            <v>0</v>
          </cell>
          <cell r="T16">
            <v>-1E-14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1E-14</v>
          </cell>
          <cell r="S17">
            <v>0</v>
          </cell>
          <cell r="T17">
            <v>-1E-14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R18">
            <v>1E-14</v>
          </cell>
          <cell r="S18">
            <v>0</v>
          </cell>
          <cell r="T18">
            <v>-1E-14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1E-14</v>
          </cell>
          <cell r="S19">
            <v>0</v>
          </cell>
          <cell r="T19">
            <v>-1E-14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R20">
            <v>1E-14</v>
          </cell>
          <cell r="S20">
            <v>0</v>
          </cell>
          <cell r="T20">
            <v>-1E-14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R21">
            <v>1E-14</v>
          </cell>
          <cell r="S21">
            <v>0</v>
          </cell>
          <cell r="T21">
            <v>-1E-14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R22">
            <v>1E-14</v>
          </cell>
          <cell r="S22">
            <v>0</v>
          </cell>
          <cell r="T22">
            <v>-1E-14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R23">
            <v>1E-14</v>
          </cell>
          <cell r="S23">
            <v>0</v>
          </cell>
          <cell r="T23">
            <v>-1E-14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1E-14</v>
          </cell>
          <cell r="S24">
            <v>0</v>
          </cell>
          <cell r="T24">
            <v>-1E-14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R25">
            <v>1E-14</v>
          </cell>
          <cell r="S25">
            <v>0</v>
          </cell>
          <cell r="T25">
            <v>-1E-14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1E-14</v>
          </cell>
          <cell r="S26">
            <v>0</v>
          </cell>
          <cell r="T26">
            <v>-1E-14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R27">
            <v>1E-14</v>
          </cell>
          <cell r="S27">
            <v>0</v>
          </cell>
          <cell r="T27">
            <v>-1E-14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R28">
            <v>1E-14</v>
          </cell>
          <cell r="S28">
            <v>0</v>
          </cell>
          <cell r="T28">
            <v>-1E-14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1E-14</v>
          </cell>
          <cell r="S29">
            <v>0</v>
          </cell>
          <cell r="T29">
            <v>-1E-14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R30">
            <v>1E-14</v>
          </cell>
          <cell r="S30">
            <v>0</v>
          </cell>
          <cell r="T30">
            <v>-1E-14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1E-14</v>
          </cell>
          <cell r="S31">
            <v>0</v>
          </cell>
          <cell r="T31">
            <v>-1E-14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R32">
            <v>1E-14</v>
          </cell>
          <cell r="S32">
            <v>0</v>
          </cell>
          <cell r="T32">
            <v>-1E-14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R33">
            <v>1E-14</v>
          </cell>
          <cell r="S33">
            <v>0</v>
          </cell>
          <cell r="T33">
            <v>-1E-14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R34">
            <v>1E-14</v>
          </cell>
          <cell r="S34">
            <v>0</v>
          </cell>
          <cell r="T34">
            <v>-1E-14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R35">
            <v>1E-14</v>
          </cell>
          <cell r="S35">
            <v>0</v>
          </cell>
          <cell r="T35">
            <v>-1E-14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R36">
            <v>1E-14</v>
          </cell>
          <cell r="S36">
            <v>0</v>
          </cell>
          <cell r="T36">
            <v>-1E-14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R37">
            <v>1E-14</v>
          </cell>
          <cell r="S37">
            <v>0</v>
          </cell>
          <cell r="T37">
            <v>-1E-14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R38">
            <v>1E-14</v>
          </cell>
          <cell r="S38">
            <v>0</v>
          </cell>
          <cell r="T38">
            <v>-1E-14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R39">
            <v>1E-14</v>
          </cell>
          <cell r="S39">
            <v>0</v>
          </cell>
          <cell r="T39">
            <v>-1E-14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R40">
            <v>1E-14</v>
          </cell>
          <cell r="S40">
            <v>0</v>
          </cell>
          <cell r="T40">
            <v>-1E-14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R41">
            <v>1E-14</v>
          </cell>
          <cell r="S41">
            <v>0</v>
          </cell>
          <cell r="T41">
            <v>-1E-14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R42">
            <v>1E-14</v>
          </cell>
          <cell r="S42">
            <v>0</v>
          </cell>
          <cell r="T42">
            <v>-1E-14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R43">
            <v>1E-14</v>
          </cell>
          <cell r="S43">
            <v>0</v>
          </cell>
          <cell r="T43">
            <v>-1E-14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R44">
            <v>1E-14</v>
          </cell>
          <cell r="S44">
            <v>0</v>
          </cell>
          <cell r="T44">
            <v>-1E-14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R45">
            <v>1E-14</v>
          </cell>
          <cell r="S45">
            <v>0</v>
          </cell>
          <cell r="T45">
            <v>-1E-14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1E-14</v>
          </cell>
          <cell r="S46">
            <v>0</v>
          </cell>
          <cell r="T46">
            <v>-1E-14</v>
          </cell>
        </row>
        <row r="47"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R47">
            <v>1E-14</v>
          </cell>
          <cell r="S47">
            <v>0</v>
          </cell>
          <cell r="T47">
            <v>-1E-14</v>
          </cell>
        </row>
        <row r="48"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5">
        <row r="8">
          <cell r="P8">
            <v>0</v>
          </cell>
          <cell r="Q8">
            <v>0</v>
          </cell>
        </row>
        <row r="9">
          <cell r="P9" t="e">
            <v>#N/A</v>
          </cell>
        </row>
        <row r="10">
          <cell r="P10" t="e">
            <v>#N/A</v>
          </cell>
        </row>
        <row r="11">
          <cell r="P11" t="e">
            <v>#N/A</v>
          </cell>
        </row>
        <row r="12">
          <cell r="P12" t="e">
            <v>#N/A</v>
          </cell>
        </row>
        <row r="13">
          <cell r="P13" t="e">
            <v>#N/A</v>
          </cell>
        </row>
        <row r="14">
          <cell r="P14" t="e">
            <v>#N/A</v>
          </cell>
        </row>
        <row r="15">
          <cell r="P15" t="e">
            <v>#N/A</v>
          </cell>
        </row>
        <row r="16">
          <cell r="P16" t="e">
            <v>#N/A</v>
          </cell>
        </row>
        <row r="17">
          <cell r="P17" t="e">
            <v>#N/A</v>
          </cell>
        </row>
        <row r="18">
          <cell r="P18" t="e">
            <v>#N/A</v>
          </cell>
        </row>
        <row r="19">
          <cell r="P19" t="e">
            <v>#N/A</v>
          </cell>
        </row>
        <row r="20">
          <cell r="P20" t="e">
            <v>#N/A</v>
          </cell>
        </row>
        <row r="21">
          <cell r="P21" t="e">
            <v>#N/A</v>
          </cell>
        </row>
        <row r="22">
          <cell r="P22" t="e">
            <v>#N/A</v>
          </cell>
        </row>
        <row r="23">
          <cell r="P23" t="e">
            <v>#N/A</v>
          </cell>
        </row>
        <row r="24">
          <cell r="P24" t="e">
            <v>#N/A</v>
          </cell>
        </row>
        <row r="25">
          <cell r="P25" t="e">
            <v>#N/A</v>
          </cell>
        </row>
        <row r="26">
          <cell r="P26" t="e">
            <v>#N/A</v>
          </cell>
        </row>
        <row r="27">
          <cell r="P27" t="e">
            <v>#N/A</v>
          </cell>
        </row>
        <row r="28">
          <cell r="P28" t="e">
            <v>#N/A</v>
          </cell>
        </row>
        <row r="29">
          <cell r="P29" t="e">
            <v>#N/A</v>
          </cell>
        </row>
        <row r="30">
          <cell r="P30" t="e">
            <v>#N/A</v>
          </cell>
        </row>
        <row r="31">
          <cell r="P31" t="e">
            <v>#N/A</v>
          </cell>
        </row>
        <row r="32">
          <cell r="P32" t="e">
            <v>#N/A</v>
          </cell>
        </row>
        <row r="33">
          <cell r="P33" t="e">
            <v>#N/A</v>
          </cell>
        </row>
        <row r="34">
          <cell r="P34" t="e">
            <v>#N/A</v>
          </cell>
        </row>
        <row r="35">
          <cell r="P35" t="e">
            <v>#N/A</v>
          </cell>
        </row>
        <row r="36">
          <cell r="P36" t="e">
            <v>#N/A</v>
          </cell>
        </row>
        <row r="37">
          <cell r="P37" t="e">
            <v>#N/A</v>
          </cell>
        </row>
        <row r="38">
          <cell r="P38" t="e">
            <v>#N/A</v>
          </cell>
        </row>
        <row r="39">
          <cell r="P39" t="e">
            <v>#N/A</v>
          </cell>
        </row>
        <row r="40">
          <cell r="P40" t="e">
            <v>#N/A</v>
          </cell>
        </row>
        <row r="41">
          <cell r="P41" t="e">
            <v>#N/A</v>
          </cell>
        </row>
        <row r="42">
          <cell r="P42" t="e">
            <v>#N/A</v>
          </cell>
        </row>
        <row r="43">
          <cell r="P43" t="e">
            <v>#N/A</v>
          </cell>
        </row>
        <row r="44">
          <cell r="P44" t="e">
            <v>#N/A</v>
          </cell>
        </row>
        <row r="45">
          <cell r="P45" t="e">
            <v>#N/A</v>
          </cell>
        </row>
        <row r="46">
          <cell r="P46" t="e">
            <v>#N/A</v>
          </cell>
        </row>
        <row r="47">
          <cell r="P47" t="e">
            <v>#N/A</v>
          </cell>
        </row>
        <row r="48">
          <cell r="P48" t="e">
            <v>#N/A</v>
          </cell>
        </row>
        <row r="49">
          <cell r="P49" t="e">
            <v>#N/A</v>
          </cell>
        </row>
        <row r="50">
          <cell r="P50" t="e">
            <v>#N/A</v>
          </cell>
        </row>
        <row r="51">
          <cell r="P51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Investment Calc"/>
      <sheetName val="Investment Detail &amp; Charts"/>
    </sheetNames>
    <sheetDataSet>
      <sheetData sheetId="2">
        <row r="5">
          <cell r="K5">
            <v>16</v>
          </cell>
        </row>
        <row r="7">
          <cell r="I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I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I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I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I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I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I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I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I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I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I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I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I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I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I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I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I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I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4"/>
  </sheetPr>
  <dimension ref="A1:R81"/>
  <sheetViews>
    <sheetView showGridLines="0" tabSelected="1" zoomScale="90" zoomScaleNormal="90" workbookViewId="0" topLeftCell="A1">
      <selection activeCell="J17" sqref="J17"/>
    </sheetView>
  </sheetViews>
  <sheetFormatPr defaultColWidth="9.140625" defaultRowHeight="12.75"/>
  <cols>
    <col min="1" max="1" width="4.00390625" style="21" customWidth="1"/>
    <col min="2" max="3" width="2.8515625" style="21" customWidth="1"/>
    <col min="4" max="4" width="2.421875" style="21" customWidth="1"/>
    <col min="5" max="5" width="9.140625" style="21" customWidth="1"/>
    <col min="6" max="6" width="7.7109375" style="21" customWidth="1"/>
    <col min="7" max="7" width="3.8515625" style="21" customWidth="1"/>
    <col min="8" max="8" width="12.28125" style="21" customWidth="1"/>
    <col min="9" max="9" width="10.00390625" style="21" customWidth="1"/>
    <col min="10" max="10" width="50.28125" style="21" customWidth="1"/>
    <col min="11" max="11" width="0.71875" style="21" customWidth="1"/>
    <col min="12" max="16384" width="9.140625" style="21" customWidth="1"/>
  </cols>
  <sheetData>
    <row r="1" spans="1:18" ht="13.5" thickTop="1">
      <c r="A1" s="27"/>
      <c r="B1" s="114"/>
      <c r="C1" s="115"/>
      <c r="D1" s="115"/>
      <c r="E1" s="115"/>
      <c r="F1" s="115"/>
      <c r="G1" s="115"/>
      <c r="H1" s="115"/>
      <c r="I1" s="115"/>
      <c r="J1" s="115"/>
      <c r="K1" s="116"/>
      <c r="L1" s="27"/>
      <c r="M1" s="27"/>
      <c r="N1" s="27"/>
      <c r="O1" s="27"/>
      <c r="P1" s="27"/>
      <c r="Q1" s="27"/>
      <c r="R1" s="27"/>
    </row>
    <row r="2" spans="1:18" ht="12.75">
      <c r="A2" s="27"/>
      <c r="B2" s="117"/>
      <c r="C2" s="22"/>
      <c r="D2" s="22"/>
      <c r="E2" s="22"/>
      <c r="F2" s="22"/>
      <c r="G2" s="22"/>
      <c r="H2" s="22"/>
      <c r="I2" s="22"/>
      <c r="J2" s="22"/>
      <c r="K2" s="118"/>
      <c r="L2" s="27"/>
      <c r="M2" s="27"/>
      <c r="N2" s="27"/>
      <c r="O2" s="27"/>
      <c r="P2" s="27"/>
      <c r="Q2" s="27"/>
      <c r="R2" s="27"/>
    </row>
    <row r="3" spans="1:18" ht="15.75">
      <c r="A3" s="27"/>
      <c r="B3" s="117"/>
      <c r="C3" s="22"/>
      <c r="D3" s="22"/>
      <c r="E3" s="22"/>
      <c r="F3" s="22"/>
      <c r="G3" s="22"/>
      <c r="H3" s="22"/>
      <c r="I3" s="22"/>
      <c r="J3" s="119"/>
      <c r="K3" s="120"/>
      <c r="L3" s="27"/>
      <c r="M3" s="27"/>
      <c r="N3" s="27"/>
      <c r="O3" s="27"/>
      <c r="P3" s="27"/>
      <c r="Q3" s="27"/>
      <c r="R3" s="27"/>
    </row>
    <row r="4" spans="1:18" ht="15.75">
      <c r="A4" s="27"/>
      <c r="B4" s="117"/>
      <c r="C4" s="22"/>
      <c r="D4" s="22"/>
      <c r="E4" s="22"/>
      <c r="F4" s="22"/>
      <c r="G4" s="22"/>
      <c r="H4" s="22"/>
      <c r="I4" s="22"/>
      <c r="J4" s="121"/>
      <c r="K4" s="120"/>
      <c r="L4" s="27"/>
      <c r="M4" s="27"/>
      <c r="N4" s="27"/>
      <c r="O4" s="27"/>
      <c r="P4" s="27"/>
      <c r="Q4" s="27"/>
      <c r="R4" s="27"/>
    </row>
    <row r="5" spans="1:18" ht="12.75">
      <c r="A5" s="27"/>
      <c r="B5" s="117"/>
      <c r="C5" s="22"/>
      <c r="D5" s="22"/>
      <c r="E5" s="22"/>
      <c r="F5" s="22"/>
      <c r="G5" s="22"/>
      <c r="H5" s="22"/>
      <c r="I5" s="22"/>
      <c r="J5" s="22"/>
      <c r="K5" s="118"/>
      <c r="L5" s="27"/>
      <c r="M5" s="27"/>
      <c r="N5" s="27"/>
      <c r="O5" s="27"/>
      <c r="P5" s="27"/>
      <c r="Q5" s="27"/>
      <c r="R5" s="27"/>
    </row>
    <row r="6" spans="1:18" ht="2.25" customHeight="1">
      <c r="A6" s="27"/>
      <c r="B6" s="117"/>
      <c r="C6" s="22"/>
      <c r="D6" s="22"/>
      <c r="E6" s="22"/>
      <c r="F6" s="22"/>
      <c r="G6" s="22"/>
      <c r="H6" s="22"/>
      <c r="I6" s="22"/>
      <c r="J6" s="22"/>
      <c r="K6" s="118"/>
      <c r="L6" s="27"/>
      <c r="M6" s="27"/>
      <c r="N6" s="27"/>
      <c r="O6" s="27"/>
      <c r="P6" s="27"/>
      <c r="Q6" s="27"/>
      <c r="R6" s="27"/>
    </row>
    <row r="7" spans="1:18" ht="21.75" customHeight="1">
      <c r="A7" s="27"/>
      <c r="B7" s="122" t="s">
        <v>84</v>
      </c>
      <c r="C7" s="123"/>
      <c r="D7" s="123"/>
      <c r="E7" s="123"/>
      <c r="F7" s="123"/>
      <c r="G7" s="123"/>
      <c r="H7" s="123"/>
      <c r="I7" s="123"/>
      <c r="J7" s="123"/>
      <c r="K7" s="124"/>
      <c r="L7" s="27"/>
      <c r="M7" s="27"/>
      <c r="N7" s="27"/>
      <c r="O7" s="27"/>
      <c r="P7" s="27"/>
      <c r="Q7" s="27"/>
      <c r="R7" s="27"/>
    </row>
    <row r="8" spans="1:18" ht="12.75">
      <c r="A8" s="27"/>
      <c r="B8" s="117"/>
      <c r="C8" s="22"/>
      <c r="D8" s="22"/>
      <c r="E8" s="22"/>
      <c r="F8" s="22"/>
      <c r="G8" s="22"/>
      <c r="H8" s="22"/>
      <c r="I8" s="22"/>
      <c r="J8" s="22"/>
      <c r="K8" s="118"/>
      <c r="L8" s="27"/>
      <c r="M8" s="27"/>
      <c r="N8" s="27"/>
      <c r="O8" s="27"/>
      <c r="P8" s="27"/>
      <c r="Q8" s="27"/>
      <c r="R8" s="27"/>
    </row>
    <row r="9" spans="1:18" ht="12.75">
      <c r="A9" s="27"/>
      <c r="B9" s="125"/>
      <c r="C9" s="46" t="s">
        <v>47</v>
      </c>
      <c r="D9" s="22"/>
      <c r="E9" s="22"/>
      <c r="F9" s="22"/>
      <c r="G9" s="22"/>
      <c r="H9" s="22"/>
      <c r="I9" s="22"/>
      <c r="J9" s="22"/>
      <c r="K9" s="118"/>
      <c r="L9" s="27"/>
      <c r="M9" s="27"/>
      <c r="N9" s="27"/>
      <c r="O9" s="27"/>
      <c r="P9" s="27"/>
      <c r="Q9" s="27"/>
      <c r="R9" s="27"/>
    </row>
    <row r="10" spans="1:18" ht="12.75">
      <c r="A10" s="27"/>
      <c r="B10" s="125"/>
      <c r="C10" s="22" t="s">
        <v>71</v>
      </c>
      <c r="D10" s="22"/>
      <c r="E10" s="22"/>
      <c r="F10" s="22"/>
      <c r="G10" s="22"/>
      <c r="H10" s="22"/>
      <c r="I10" s="22"/>
      <c r="J10" s="22"/>
      <c r="K10" s="118"/>
      <c r="L10" s="27"/>
      <c r="M10" s="27"/>
      <c r="N10" s="27"/>
      <c r="O10" s="27"/>
      <c r="P10" s="27"/>
      <c r="Q10" s="27"/>
      <c r="R10" s="27"/>
    </row>
    <row r="11" spans="1:18" ht="12.75">
      <c r="A11" s="27"/>
      <c r="B11" s="125"/>
      <c r="C11" s="22" t="s">
        <v>72</v>
      </c>
      <c r="D11" s="22"/>
      <c r="E11" s="22"/>
      <c r="F11" s="22"/>
      <c r="G11" s="22"/>
      <c r="H11" s="22"/>
      <c r="I11" s="22"/>
      <c r="J11" s="22"/>
      <c r="K11" s="118"/>
      <c r="L11" s="27"/>
      <c r="M11" s="27"/>
      <c r="N11" s="27"/>
      <c r="O11" s="27"/>
      <c r="P11" s="27"/>
      <c r="Q11" s="27"/>
      <c r="R11" s="27"/>
    </row>
    <row r="12" spans="1:18" ht="12.75">
      <c r="A12" s="27"/>
      <c r="B12" s="125"/>
      <c r="C12" s="22"/>
      <c r="D12" s="22"/>
      <c r="E12" s="22"/>
      <c r="F12" s="22"/>
      <c r="G12" s="22"/>
      <c r="H12" s="22"/>
      <c r="I12" s="22"/>
      <c r="J12" s="22"/>
      <c r="K12" s="118"/>
      <c r="L12" s="27"/>
      <c r="M12" s="27"/>
      <c r="N12" s="27"/>
      <c r="O12" s="27"/>
      <c r="P12" s="27"/>
      <c r="Q12" s="27"/>
      <c r="R12" s="27"/>
    </row>
    <row r="13" spans="1:18" ht="12.75">
      <c r="A13" s="27"/>
      <c r="B13" s="117"/>
      <c r="C13" s="22" t="s">
        <v>85</v>
      </c>
      <c r="D13" s="22"/>
      <c r="F13" s="22"/>
      <c r="G13" s="22"/>
      <c r="H13" s="22"/>
      <c r="I13" s="22"/>
      <c r="J13" s="22"/>
      <c r="K13" s="118"/>
      <c r="L13" s="27"/>
      <c r="M13" s="27"/>
      <c r="N13" s="27"/>
      <c r="O13" s="27"/>
      <c r="P13" s="27"/>
      <c r="Q13" s="27"/>
      <c r="R13" s="27"/>
    </row>
    <row r="14" spans="1:18" ht="12.75">
      <c r="A14" s="27"/>
      <c r="B14" s="117"/>
      <c r="C14" s="22" t="s">
        <v>86</v>
      </c>
      <c r="D14" s="22"/>
      <c r="F14" s="22"/>
      <c r="G14" s="22"/>
      <c r="H14" s="22"/>
      <c r="I14" s="22"/>
      <c r="J14" s="22"/>
      <c r="K14" s="118"/>
      <c r="L14" s="27"/>
      <c r="M14" s="27"/>
      <c r="N14" s="27"/>
      <c r="O14" s="27"/>
      <c r="P14" s="27"/>
      <c r="Q14" s="27"/>
      <c r="R14" s="27"/>
    </row>
    <row r="15" spans="1:18" ht="12.75">
      <c r="A15" s="27"/>
      <c r="B15" s="117"/>
      <c r="C15" s="22" t="s">
        <v>66</v>
      </c>
      <c r="D15" s="22"/>
      <c r="F15" s="22"/>
      <c r="G15" s="22"/>
      <c r="H15" s="22"/>
      <c r="I15" s="22"/>
      <c r="J15" s="22"/>
      <c r="K15" s="118"/>
      <c r="L15" s="27"/>
      <c r="M15" s="27"/>
      <c r="N15" s="27"/>
      <c r="O15" s="27"/>
      <c r="P15" s="27"/>
      <c r="Q15" s="27"/>
      <c r="R15" s="27"/>
    </row>
    <row r="16" spans="1:18" ht="12.75">
      <c r="A16" s="27"/>
      <c r="B16" s="117"/>
      <c r="C16" s="22"/>
      <c r="D16" s="22"/>
      <c r="E16" s="22"/>
      <c r="F16" s="22"/>
      <c r="G16" s="22"/>
      <c r="H16" s="22"/>
      <c r="I16" s="22"/>
      <c r="J16" s="22"/>
      <c r="K16" s="118"/>
      <c r="L16" s="27"/>
      <c r="M16" s="27"/>
      <c r="N16" s="27"/>
      <c r="O16" s="27"/>
      <c r="P16" s="27"/>
      <c r="Q16" s="27"/>
      <c r="R16" s="27"/>
    </row>
    <row r="17" spans="1:18" ht="12.75">
      <c r="A17" s="27"/>
      <c r="B17" s="117"/>
      <c r="C17" s="46" t="s">
        <v>83</v>
      </c>
      <c r="D17" s="22"/>
      <c r="E17" s="22"/>
      <c r="F17" s="22"/>
      <c r="G17" s="22"/>
      <c r="H17" s="22"/>
      <c r="I17" s="22"/>
      <c r="J17" s="22"/>
      <c r="K17" s="118"/>
      <c r="L17" s="27"/>
      <c r="M17" s="27"/>
      <c r="N17" s="27"/>
      <c r="O17" s="27"/>
      <c r="P17" s="27"/>
      <c r="Q17" s="27"/>
      <c r="R17" s="27"/>
    </row>
    <row r="18" spans="1:18" ht="12.75">
      <c r="A18" s="27"/>
      <c r="B18" s="117"/>
      <c r="C18" s="46" t="s">
        <v>75</v>
      </c>
      <c r="D18" s="22"/>
      <c r="E18" s="22"/>
      <c r="F18" s="22"/>
      <c r="G18" s="22"/>
      <c r="H18" s="22"/>
      <c r="I18" s="22"/>
      <c r="J18" s="22"/>
      <c r="K18" s="118"/>
      <c r="L18" s="27"/>
      <c r="M18" s="27"/>
      <c r="N18" s="27"/>
      <c r="O18" s="27"/>
      <c r="P18" s="27"/>
      <c r="Q18" s="27"/>
      <c r="R18" s="27"/>
    </row>
    <row r="19" spans="1:18" ht="12.75">
      <c r="A19" s="27"/>
      <c r="B19" s="126"/>
      <c r="C19" s="127" t="s">
        <v>68</v>
      </c>
      <c r="D19" s="22" t="s">
        <v>76</v>
      </c>
      <c r="E19" s="22"/>
      <c r="F19" s="22"/>
      <c r="G19" s="22"/>
      <c r="H19" s="22"/>
      <c r="I19" s="22"/>
      <c r="J19" s="22"/>
      <c r="K19" s="118"/>
      <c r="L19" s="27"/>
      <c r="M19" s="27"/>
      <c r="N19" s="27"/>
      <c r="O19" s="27"/>
      <c r="P19" s="27"/>
      <c r="Q19" s="27"/>
      <c r="R19" s="27"/>
    </row>
    <row r="20" spans="1:18" ht="12.75">
      <c r="A20" s="27"/>
      <c r="B20" s="126"/>
      <c r="C20" s="127" t="s">
        <v>68</v>
      </c>
      <c r="D20" s="22" t="s">
        <v>87</v>
      </c>
      <c r="E20" s="22"/>
      <c r="F20" s="22"/>
      <c r="G20" s="22"/>
      <c r="H20" s="22"/>
      <c r="I20" s="22"/>
      <c r="J20" s="22"/>
      <c r="K20" s="118"/>
      <c r="L20" s="27"/>
      <c r="M20" s="27"/>
      <c r="N20" s="27"/>
      <c r="O20" s="27"/>
      <c r="P20" s="27"/>
      <c r="Q20" s="27"/>
      <c r="R20" s="27"/>
    </row>
    <row r="21" spans="1:18" ht="12.75">
      <c r="A21" s="27"/>
      <c r="B21" s="126"/>
      <c r="C21" s="127" t="s">
        <v>68</v>
      </c>
      <c r="D21" s="22" t="s">
        <v>77</v>
      </c>
      <c r="E21" s="22"/>
      <c r="F21" s="22"/>
      <c r="G21" s="22"/>
      <c r="H21" s="22"/>
      <c r="I21" s="22"/>
      <c r="J21" s="22"/>
      <c r="K21" s="118"/>
      <c r="L21" s="27"/>
      <c r="M21" s="27"/>
      <c r="N21" s="27"/>
      <c r="O21" s="27"/>
      <c r="P21" s="27"/>
      <c r="Q21" s="27"/>
      <c r="R21" s="27"/>
    </row>
    <row r="22" spans="1:18" ht="4.5" customHeight="1">
      <c r="A22" s="27"/>
      <c r="B22" s="117"/>
      <c r="C22" s="128"/>
      <c r="D22" s="22"/>
      <c r="E22" s="22"/>
      <c r="F22" s="22"/>
      <c r="G22" s="22"/>
      <c r="H22" s="22"/>
      <c r="I22" s="22"/>
      <c r="J22" s="22"/>
      <c r="K22" s="118"/>
      <c r="L22" s="27"/>
      <c r="M22" s="27"/>
      <c r="N22" s="27"/>
      <c r="O22" s="27"/>
      <c r="P22" s="27"/>
      <c r="Q22" s="27"/>
      <c r="R22" s="27"/>
    </row>
    <row r="23" spans="1:18" ht="4.5" customHeight="1">
      <c r="A23" s="27"/>
      <c r="B23" s="117"/>
      <c r="C23" s="128"/>
      <c r="D23" s="22"/>
      <c r="E23" s="22"/>
      <c r="F23" s="22"/>
      <c r="G23" s="22"/>
      <c r="H23" s="22"/>
      <c r="I23" s="22"/>
      <c r="J23" s="22"/>
      <c r="K23" s="118"/>
      <c r="L23" s="27"/>
      <c r="M23" s="27"/>
      <c r="N23" s="27"/>
      <c r="O23" s="27"/>
      <c r="P23" s="27"/>
      <c r="Q23" s="27"/>
      <c r="R23" s="27"/>
    </row>
    <row r="24" spans="1:18" ht="12.75" customHeight="1">
      <c r="A24" s="27"/>
      <c r="B24" s="117"/>
      <c r="C24" s="46" t="s">
        <v>78</v>
      </c>
      <c r="D24" s="22"/>
      <c r="E24" s="22"/>
      <c r="F24" s="22"/>
      <c r="G24" s="22"/>
      <c r="H24" s="22"/>
      <c r="I24" s="22"/>
      <c r="J24" s="22"/>
      <c r="K24" s="118"/>
      <c r="L24" s="27"/>
      <c r="M24" s="27"/>
      <c r="N24" s="27"/>
      <c r="O24" s="27"/>
      <c r="P24" s="27"/>
      <c r="Q24" s="27"/>
      <c r="R24" s="27"/>
    </row>
    <row r="25" spans="1:18" ht="12.75" customHeight="1">
      <c r="A25" s="27"/>
      <c r="B25" s="117"/>
      <c r="C25" s="128"/>
      <c r="D25" s="22" t="s">
        <v>79</v>
      </c>
      <c r="E25" s="22"/>
      <c r="F25" s="22"/>
      <c r="G25" s="22"/>
      <c r="H25" s="135" t="s">
        <v>80</v>
      </c>
      <c r="I25" s="22"/>
      <c r="J25" s="136">
        <v>51</v>
      </c>
      <c r="K25" s="118"/>
      <c r="L25" s="27"/>
      <c r="M25" s="27"/>
      <c r="N25" s="27"/>
      <c r="O25" s="27"/>
      <c r="P25" s="27"/>
      <c r="Q25" s="27"/>
      <c r="R25" s="27"/>
    </row>
    <row r="26" spans="1:18" ht="18.75" customHeight="1">
      <c r="A26" s="27"/>
      <c r="B26" s="117"/>
      <c r="C26" s="129" t="s">
        <v>81</v>
      </c>
      <c r="D26" s="22"/>
      <c r="E26" s="22"/>
      <c r="F26" s="22"/>
      <c r="G26" s="22"/>
      <c r="H26" s="22"/>
      <c r="I26" s="22"/>
      <c r="J26" s="22"/>
      <c r="K26" s="118"/>
      <c r="L26" s="27"/>
      <c r="M26" s="27"/>
      <c r="N26" s="27"/>
      <c r="O26" s="27"/>
      <c r="P26" s="27"/>
      <c r="Q26" s="27"/>
      <c r="R26" s="27"/>
    </row>
    <row r="27" spans="1:18" ht="12.75" customHeight="1">
      <c r="A27" s="27"/>
      <c r="B27" s="117"/>
      <c r="D27" s="128" t="s">
        <v>82</v>
      </c>
      <c r="E27" s="22"/>
      <c r="F27" s="22"/>
      <c r="G27" s="22"/>
      <c r="H27" s="22"/>
      <c r="I27" s="137"/>
      <c r="J27" s="22"/>
      <c r="K27" s="118"/>
      <c r="L27" s="27"/>
      <c r="M27" s="27"/>
      <c r="N27" s="27"/>
      <c r="O27" s="27"/>
      <c r="P27" s="27"/>
      <c r="Q27" s="27"/>
      <c r="R27" s="27"/>
    </row>
    <row r="28" spans="1:18" ht="12.75" customHeight="1">
      <c r="A28" s="27"/>
      <c r="B28" s="117"/>
      <c r="D28" s="128"/>
      <c r="E28" s="22"/>
      <c r="F28" s="22"/>
      <c r="G28" s="22"/>
      <c r="H28" s="22"/>
      <c r="I28" s="22"/>
      <c r="J28" s="22"/>
      <c r="K28" s="118"/>
      <c r="L28" s="27"/>
      <c r="M28" s="27"/>
      <c r="N28" s="27"/>
      <c r="O28" s="27"/>
      <c r="P28" s="27"/>
      <c r="Q28" s="27"/>
      <c r="R28" s="27"/>
    </row>
    <row r="29" spans="1:18" ht="12.75">
      <c r="A29" s="27"/>
      <c r="B29" s="117"/>
      <c r="C29" s="22" t="s">
        <v>74</v>
      </c>
      <c r="D29" s="22"/>
      <c r="E29" s="22"/>
      <c r="F29" s="22"/>
      <c r="G29" s="22"/>
      <c r="H29" s="22"/>
      <c r="I29" s="22"/>
      <c r="J29" s="22"/>
      <c r="K29" s="118"/>
      <c r="L29" s="27"/>
      <c r="M29" s="27"/>
      <c r="N29" s="27"/>
      <c r="O29" s="27"/>
      <c r="P29" s="27"/>
      <c r="Q29" s="27"/>
      <c r="R29" s="27"/>
    </row>
    <row r="30" spans="1:18" ht="12.75">
      <c r="A30" s="27"/>
      <c r="B30" s="117"/>
      <c r="C30" s="22"/>
      <c r="D30" s="22" t="s">
        <v>67</v>
      </c>
      <c r="E30" s="22"/>
      <c r="F30" s="22"/>
      <c r="G30" s="22"/>
      <c r="H30" s="22"/>
      <c r="I30" s="22"/>
      <c r="J30" s="22"/>
      <c r="K30" s="118"/>
      <c r="L30" s="27"/>
      <c r="M30" s="27"/>
      <c r="N30" s="27"/>
      <c r="O30" s="27"/>
      <c r="P30" s="27"/>
      <c r="Q30" s="27"/>
      <c r="R30" s="27"/>
    </row>
    <row r="31" spans="1:18" ht="12.75">
      <c r="A31" s="27"/>
      <c r="B31" s="117"/>
      <c r="C31" s="22"/>
      <c r="D31" s="22"/>
      <c r="E31" s="22"/>
      <c r="F31" s="22"/>
      <c r="G31" s="22"/>
      <c r="H31" s="22"/>
      <c r="I31" s="22"/>
      <c r="J31" s="22"/>
      <c r="K31" s="118"/>
      <c r="L31" s="27"/>
      <c r="M31" s="27"/>
      <c r="N31" s="27"/>
      <c r="O31" s="27"/>
      <c r="P31" s="27"/>
      <c r="Q31" s="27"/>
      <c r="R31" s="27"/>
    </row>
    <row r="32" spans="1:18" ht="12.75">
      <c r="A32" s="27"/>
      <c r="B32" s="117"/>
      <c r="C32" s="46" t="s">
        <v>48</v>
      </c>
      <c r="D32" s="22"/>
      <c r="E32" s="22"/>
      <c r="F32" s="22"/>
      <c r="G32" s="22"/>
      <c r="H32" s="22"/>
      <c r="I32" s="22"/>
      <c r="J32" s="22"/>
      <c r="K32" s="118"/>
      <c r="L32" s="27"/>
      <c r="M32" s="27"/>
      <c r="N32" s="27"/>
      <c r="O32" s="27"/>
      <c r="P32" s="27"/>
      <c r="Q32" s="27"/>
      <c r="R32" s="27"/>
    </row>
    <row r="33" spans="1:18" ht="12.75">
      <c r="A33" s="27"/>
      <c r="B33" s="117"/>
      <c r="C33" s="22"/>
      <c r="D33" s="130" t="s">
        <v>49</v>
      </c>
      <c r="E33" s="22" t="s">
        <v>50</v>
      </c>
      <c r="F33" s="22"/>
      <c r="H33" s="130" t="s">
        <v>49</v>
      </c>
      <c r="I33" s="22" t="s">
        <v>52</v>
      </c>
      <c r="J33" s="22"/>
      <c r="K33" s="118"/>
      <c r="L33" s="27"/>
      <c r="M33" s="27"/>
      <c r="N33" s="27"/>
      <c r="O33" s="27"/>
      <c r="P33" s="27"/>
      <c r="Q33" s="27"/>
      <c r="R33" s="27"/>
    </row>
    <row r="34" spans="1:18" ht="12.75">
      <c r="A34" s="27"/>
      <c r="B34" s="117"/>
      <c r="C34" s="22"/>
      <c r="D34" s="130" t="s">
        <v>49</v>
      </c>
      <c r="E34" s="22" t="s">
        <v>51</v>
      </c>
      <c r="F34" s="22"/>
      <c r="H34" s="130" t="s">
        <v>49</v>
      </c>
      <c r="I34" s="22" t="s">
        <v>54</v>
      </c>
      <c r="J34" s="22"/>
      <c r="K34" s="118"/>
      <c r="L34" s="27"/>
      <c r="M34" s="27"/>
      <c r="N34" s="27"/>
      <c r="O34" s="27"/>
      <c r="P34" s="27"/>
      <c r="Q34" s="27"/>
      <c r="R34" s="27"/>
    </row>
    <row r="35" spans="1:18" ht="12.75">
      <c r="A35" s="27"/>
      <c r="B35" s="117"/>
      <c r="C35" s="22"/>
      <c r="D35" s="130" t="s">
        <v>49</v>
      </c>
      <c r="E35" s="22" t="s">
        <v>53</v>
      </c>
      <c r="F35" s="22"/>
      <c r="H35" s="130" t="s">
        <v>49</v>
      </c>
      <c r="I35" s="22" t="s">
        <v>83</v>
      </c>
      <c r="J35" s="22"/>
      <c r="K35" s="118"/>
      <c r="L35" s="27"/>
      <c r="M35" s="27"/>
      <c r="N35" s="27"/>
      <c r="O35" s="27"/>
      <c r="P35" s="27"/>
      <c r="Q35" s="27"/>
      <c r="R35" s="27"/>
    </row>
    <row r="36" spans="1:18" ht="12.75">
      <c r="A36" s="27"/>
      <c r="B36" s="117"/>
      <c r="C36" s="22"/>
      <c r="D36" s="130"/>
      <c r="E36" s="22"/>
      <c r="F36" s="22"/>
      <c r="G36" s="22"/>
      <c r="H36" s="22"/>
      <c r="K36" s="118"/>
      <c r="L36" s="27"/>
      <c r="M36" s="27"/>
      <c r="N36" s="27"/>
      <c r="O36" s="27"/>
      <c r="P36" s="27"/>
      <c r="Q36" s="27"/>
      <c r="R36" s="27"/>
    </row>
    <row r="37" spans="1:18" ht="12.75">
      <c r="A37" s="27"/>
      <c r="B37" s="117"/>
      <c r="C37" s="46" t="s">
        <v>55</v>
      </c>
      <c r="D37" s="130"/>
      <c r="E37" s="22"/>
      <c r="F37" s="22"/>
      <c r="G37" s="22"/>
      <c r="H37" s="22"/>
      <c r="K37" s="118"/>
      <c r="L37" s="27"/>
      <c r="M37" s="27"/>
      <c r="N37" s="27"/>
      <c r="O37" s="27"/>
      <c r="P37" s="27"/>
      <c r="Q37" s="27"/>
      <c r="R37" s="27"/>
    </row>
    <row r="38" spans="1:18" ht="12.75">
      <c r="A38" s="27"/>
      <c r="B38" s="117"/>
      <c r="C38" s="22" t="s">
        <v>56</v>
      </c>
      <c r="D38" s="130"/>
      <c r="E38" s="22"/>
      <c r="F38" s="22"/>
      <c r="G38" s="22"/>
      <c r="H38" s="22"/>
      <c r="I38" s="22"/>
      <c r="J38" s="22"/>
      <c r="K38" s="118"/>
      <c r="L38" s="27"/>
      <c r="M38" s="27"/>
      <c r="N38" s="27"/>
      <c r="O38" s="27"/>
      <c r="P38" s="27"/>
      <c r="Q38" s="27"/>
      <c r="R38" s="27"/>
    </row>
    <row r="39" spans="1:18" ht="12.75">
      <c r="A39" s="27"/>
      <c r="B39" s="117"/>
      <c r="C39" s="22" t="s">
        <v>57</v>
      </c>
      <c r="D39" s="130"/>
      <c r="E39" s="22"/>
      <c r="F39" s="22"/>
      <c r="G39" s="22"/>
      <c r="H39" s="22"/>
      <c r="I39" s="22"/>
      <c r="J39" s="22"/>
      <c r="K39" s="118"/>
      <c r="L39" s="27"/>
      <c r="M39" s="27"/>
      <c r="N39" s="27"/>
      <c r="O39" s="27"/>
      <c r="P39" s="27"/>
      <c r="Q39" s="27"/>
      <c r="R39" s="27"/>
    </row>
    <row r="40" spans="1:18" ht="12.75">
      <c r="A40" s="27"/>
      <c r="B40" s="117"/>
      <c r="C40" s="21" t="s">
        <v>58</v>
      </c>
      <c r="D40" s="130"/>
      <c r="E40" s="22"/>
      <c r="F40" s="22"/>
      <c r="G40" s="22"/>
      <c r="H40" s="22"/>
      <c r="I40" s="22"/>
      <c r="J40" s="22"/>
      <c r="K40" s="118"/>
      <c r="L40" s="27"/>
      <c r="M40" s="27"/>
      <c r="N40" s="27"/>
      <c r="O40" s="27"/>
      <c r="P40" s="27"/>
      <c r="Q40" s="27"/>
      <c r="R40" s="27"/>
    </row>
    <row r="41" spans="1:18" ht="12.75">
      <c r="A41" s="27"/>
      <c r="B41" s="117"/>
      <c r="C41" s="22" t="s">
        <v>59</v>
      </c>
      <c r="D41" s="130"/>
      <c r="E41" s="22"/>
      <c r="F41" s="22"/>
      <c r="G41" s="22"/>
      <c r="H41" s="22"/>
      <c r="I41" s="22"/>
      <c r="J41" s="22"/>
      <c r="K41" s="118"/>
      <c r="L41" s="27"/>
      <c r="M41" s="27"/>
      <c r="N41" s="27"/>
      <c r="O41" s="27"/>
      <c r="P41" s="27"/>
      <c r="Q41" s="27"/>
      <c r="R41" s="27"/>
    </row>
    <row r="42" spans="1:18" ht="12.75">
      <c r="A42" s="27"/>
      <c r="B42" s="117"/>
      <c r="C42" s="22" t="s">
        <v>60</v>
      </c>
      <c r="D42" s="130"/>
      <c r="E42" s="22"/>
      <c r="F42" s="22"/>
      <c r="G42" s="22"/>
      <c r="H42" s="22"/>
      <c r="I42" s="22"/>
      <c r="J42" s="22"/>
      <c r="K42" s="118"/>
      <c r="L42" s="27"/>
      <c r="M42" s="27"/>
      <c r="N42" s="27"/>
      <c r="O42" s="27"/>
      <c r="P42" s="27"/>
      <c r="Q42" s="27"/>
      <c r="R42" s="27"/>
    </row>
    <row r="43" spans="1:18" ht="12.75">
      <c r="A43" s="27"/>
      <c r="B43" s="117"/>
      <c r="C43" s="22" t="s">
        <v>61</v>
      </c>
      <c r="D43" s="130"/>
      <c r="E43" s="22"/>
      <c r="F43" s="22"/>
      <c r="G43" s="22"/>
      <c r="H43" s="22"/>
      <c r="I43" s="22"/>
      <c r="J43" s="22"/>
      <c r="K43" s="118"/>
      <c r="L43" s="27"/>
      <c r="M43" s="27"/>
      <c r="N43" s="27"/>
      <c r="O43" s="27"/>
      <c r="P43" s="27"/>
      <c r="Q43" s="27"/>
      <c r="R43" s="27"/>
    </row>
    <row r="44" spans="1:18" ht="12.75">
      <c r="A44" s="27"/>
      <c r="B44" s="117"/>
      <c r="C44" s="22" t="s">
        <v>62</v>
      </c>
      <c r="D44" s="130"/>
      <c r="E44" s="22"/>
      <c r="F44" s="22"/>
      <c r="G44" s="22"/>
      <c r="H44" s="22"/>
      <c r="I44" s="22"/>
      <c r="J44" s="22"/>
      <c r="K44" s="118"/>
      <c r="L44" s="27"/>
      <c r="M44" s="27"/>
      <c r="N44" s="27"/>
      <c r="O44" s="27"/>
      <c r="P44" s="27"/>
      <c r="Q44" s="27"/>
      <c r="R44" s="27"/>
    </row>
    <row r="45" spans="1:18" ht="12.75">
      <c r="A45" s="27"/>
      <c r="B45" s="117"/>
      <c r="C45" s="22" t="s">
        <v>69</v>
      </c>
      <c r="D45" s="130"/>
      <c r="E45" s="22"/>
      <c r="F45" s="22"/>
      <c r="G45" s="22"/>
      <c r="H45" s="22"/>
      <c r="I45" s="22"/>
      <c r="J45" s="22"/>
      <c r="K45" s="118"/>
      <c r="L45" s="27"/>
      <c r="M45" s="27"/>
      <c r="N45" s="27"/>
      <c r="O45" s="27"/>
      <c r="P45" s="27"/>
      <c r="Q45" s="27"/>
      <c r="R45" s="27"/>
    </row>
    <row r="46" spans="1:18" ht="12.75">
      <c r="A46" s="27"/>
      <c r="B46" s="117"/>
      <c r="C46" s="22"/>
      <c r="D46" s="130"/>
      <c r="E46" s="22"/>
      <c r="F46" s="22"/>
      <c r="G46" s="22"/>
      <c r="H46" s="22"/>
      <c r="I46" s="22"/>
      <c r="J46" s="22"/>
      <c r="K46" s="118"/>
      <c r="L46" s="27"/>
      <c r="M46" s="27"/>
      <c r="N46" s="27"/>
      <c r="O46" s="27"/>
      <c r="P46" s="27"/>
      <c r="Q46" s="27"/>
      <c r="R46" s="27"/>
    </row>
    <row r="47" spans="1:18" ht="12.75">
      <c r="A47" s="27"/>
      <c r="B47" s="117"/>
      <c r="C47" s="46" t="s">
        <v>63</v>
      </c>
      <c r="D47" s="130"/>
      <c r="E47" s="22"/>
      <c r="F47" s="22"/>
      <c r="G47" s="22"/>
      <c r="H47" s="22"/>
      <c r="I47" s="22"/>
      <c r="J47" s="22"/>
      <c r="K47" s="118"/>
      <c r="L47" s="27"/>
      <c r="M47" s="27"/>
      <c r="N47" s="27"/>
      <c r="O47" s="27"/>
      <c r="P47" s="27"/>
      <c r="Q47" s="27"/>
      <c r="R47" s="27"/>
    </row>
    <row r="48" spans="1:18" ht="12.75">
      <c r="A48" s="27"/>
      <c r="B48" s="117"/>
      <c r="C48" s="22" t="s">
        <v>70</v>
      </c>
      <c r="D48" s="130"/>
      <c r="E48" s="22"/>
      <c r="F48" s="22"/>
      <c r="G48" s="22"/>
      <c r="H48" s="22"/>
      <c r="I48" s="22"/>
      <c r="J48" s="22"/>
      <c r="K48" s="118"/>
      <c r="L48" s="27"/>
      <c r="M48" s="27"/>
      <c r="N48" s="27"/>
      <c r="O48" s="27"/>
      <c r="P48" s="27"/>
      <c r="Q48" s="27"/>
      <c r="R48" s="27"/>
    </row>
    <row r="49" spans="1:18" ht="12.75">
      <c r="A49" s="27"/>
      <c r="B49" s="117"/>
      <c r="C49" s="22" t="s">
        <v>64</v>
      </c>
      <c r="D49" s="130"/>
      <c r="E49" s="22"/>
      <c r="F49" s="22"/>
      <c r="G49" s="22"/>
      <c r="H49" s="22"/>
      <c r="I49" s="22"/>
      <c r="J49" s="22"/>
      <c r="K49" s="118"/>
      <c r="L49" s="27"/>
      <c r="M49" s="27"/>
      <c r="N49" s="27"/>
      <c r="O49" s="27"/>
      <c r="P49" s="27"/>
      <c r="Q49" s="27"/>
      <c r="R49" s="27"/>
    </row>
    <row r="50" spans="1:18" ht="12.75">
      <c r="A50" s="27"/>
      <c r="B50" s="117"/>
      <c r="C50" s="22" t="s">
        <v>65</v>
      </c>
      <c r="D50" s="130"/>
      <c r="E50" s="22"/>
      <c r="F50" s="22"/>
      <c r="G50" s="22"/>
      <c r="H50" s="22"/>
      <c r="I50" s="22"/>
      <c r="J50" s="22"/>
      <c r="K50" s="118"/>
      <c r="L50" s="27"/>
      <c r="M50" s="27"/>
      <c r="N50" s="27"/>
      <c r="O50" s="27"/>
      <c r="P50" s="27"/>
      <c r="Q50" s="27"/>
      <c r="R50" s="27"/>
    </row>
    <row r="51" spans="1:18" ht="12.75">
      <c r="A51" s="27"/>
      <c r="B51" s="117"/>
      <c r="C51" s="22"/>
      <c r="D51" s="130"/>
      <c r="E51" s="22"/>
      <c r="F51" s="22"/>
      <c r="G51" s="22"/>
      <c r="H51" s="22"/>
      <c r="I51" s="22"/>
      <c r="J51" s="22"/>
      <c r="K51" s="118"/>
      <c r="L51" s="27"/>
      <c r="M51" s="27"/>
      <c r="N51" s="27"/>
      <c r="O51" s="27"/>
      <c r="P51" s="27"/>
      <c r="Q51" s="27"/>
      <c r="R51" s="27"/>
    </row>
    <row r="52" spans="1:18" ht="13.5" thickBot="1">
      <c r="A52" s="27"/>
      <c r="B52" s="131"/>
      <c r="C52" s="132"/>
      <c r="D52" s="132"/>
      <c r="E52" s="132"/>
      <c r="F52" s="132"/>
      <c r="G52" s="132"/>
      <c r="H52" s="132"/>
      <c r="I52" s="132"/>
      <c r="J52" s="132"/>
      <c r="K52" s="133"/>
      <c r="L52" s="27"/>
      <c r="M52" s="27"/>
      <c r="N52" s="27"/>
      <c r="O52" s="27"/>
      <c r="P52" s="27"/>
      <c r="Q52" s="27"/>
      <c r="R52" s="27"/>
    </row>
    <row r="53" spans="1:18" ht="13.5" thickTop="1">
      <c r="A53" s="27"/>
      <c r="B53" s="27"/>
      <c r="C53" s="134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12.75">
      <c r="A54" s="27"/>
      <c r="B54" s="27"/>
      <c r="C54" s="134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2.75">
      <c r="A55" s="27"/>
      <c r="B55" s="27"/>
      <c r="C55" s="134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12.75">
      <c r="A56" s="27"/>
      <c r="B56" s="27"/>
      <c r="C56" s="134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2.75">
      <c r="A57" s="27"/>
      <c r="B57" s="27"/>
      <c r="C57" s="134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</sheetData>
  <sheetProtection password="9C9F" sheet="1" objects="1" scenarios="1" formatCells="0" formatColumns="0"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1:S80"/>
  <sheetViews>
    <sheetView showGridLines="0" workbookViewId="0" topLeftCell="A1">
      <selection activeCell="J9" sqref="J9"/>
    </sheetView>
  </sheetViews>
  <sheetFormatPr defaultColWidth="9.140625" defaultRowHeight="12.75"/>
  <cols>
    <col min="1" max="1" width="3.8515625" style="21" customWidth="1"/>
    <col min="2" max="2" width="7.421875" style="21" customWidth="1"/>
    <col min="3" max="3" width="8.7109375" style="21" customWidth="1"/>
    <col min="4" max="4" width="12.57421875" style="21" customWidth="1"/>
    <col min="5" max="5" width="8.7109375" style="21" customWidth="1"/>
    <col min="6" max="6" width="12.00390625" style="21" customWidth="1"/>
    <col min="7" max="7" width="9.57421875" style="21" customWidth="1"/>
    <col min="8" max="8" width="2.28125" style="21" customWidth="1"/>
    <col min="9" max="9" width="10.140625" style="21" customWidth="1"/>
    <col min="10" max="10" width="9.57421875" style="21" customWidth="1"/>
    <col min="11" max="11" width="13.140625" style="21" customWidth="1"/>
    <col min="12" max="12" width="12.57421875" style="21" customWidth="1"/>
    <col min="13" max="13" width="12.140625" style="21" customWidth="1"/>
    <col min="14" max="14" width="11.28125" style="21" customWidth="1"/>
    <col min="15" max="16384" width="9.140625" style="21" customWidth="1"/>
  </cols>
  <sheetData>
    <row r="1" spans="1:12" ht="4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9" ht="28.5" customHeight="1">
      <c r="A2" s="36"/>
      <c r="B2" s="37" t="s">
        <v>7</v>
      </c>
      <c r="C2" s="36"/>
      <c r="D2" s="36"/>
      <c r="E2" s="36"/>
      <c r="F2" s="36"/>
      <c r="G2" s="36"/>
      <c r="H2" s="36"/>
      <c r="I2" s="36"/>
      <c r="J2" s="148"/>
      <c r="K2" s="148"/>
      <c r="L2" s="148"/>
      <c r="M2" s="36"/>
      <c r="N2" s="36"/>
      <c r="O2" s="36"/>
      <c r="P2" s="36"/>
      <c r="Q2" s="36"/>
      <c r="R2" s="36"/>
      <c r="S2" s="36"/>
    </row>
    <row r="3" spans="1:12" ht="3.75" customHeight="1">
      <c r="A3" s="11"/>
      <c r="B3" s="12"/>
      <c r="C3" s="12"/>
      <c r="D3" s="11"/>
      <c r="E3" s="11"/>
      <c r="F3" s="11"/>
      <c r="G3" s="11"/>
      <c r="H3" s="11"/>
      <c r="I3" s="11"/>
      <c r="J3" s="11"/>
      <c r="K3" s="11"/>
      <c r="L3" s="11"/>
    </row>
    <row r="4" spans="1:19" s="66" customFormat="1" ht="6" customHeight="1">
      <c r="A4" s="54"/>
      <c r="B4" s="55"/>
      <c r="C4" s="55"/>
      <c r="D4" s="54"/>
      <c r="E4" s="54"/>
      <c r="F4" s="54"/>
      <c r="G4" s="54"/>
      <c r="H4" s="54"/>
      <c r="I4" s="54"/>
      <c r="J4" s="54"/>
      <c r="K4" s="54"/>
      <c r="L4" s="54"/>
      <c r="M4" s="27"/>
      <c r="N4" s="27"/>
      <c r="O4" s="27"/>
      <c r="P4" s="27"/>
      <c r="Q4" s="27"/>
      <c r="R4" s="27"/>
      <c r="S4" s="27"/>
    </row>
    <row r="5" spans="1:19" s="66" customFormat="1" ht="15.75" customHeight="1">
      <c r="A5" s="54"/>
      <c r="B5" s="149" t="s">
        <v>73</v>
      </c>
      <c r="C5" s="150"/>
      <c r="D5" s="150"/>
      <c r="E5" s="150"/>
      <c r="F5" s="150"/>
      <c r="G5" s="151"/>
      <c r="H5" s="103"/>
      <c r="I5" s="103"/>
      <c r="J5" s="103"/>
      <c r="K5" s="54"/>
      <c r="L5" s="54"/>
      <c r="M5" s="27"/>
      <c r="N5" s="27"/>
      <c r="O5" s="27"/>
      <c r="P5" s="27"/>
      <c r="Q5" s="27"/>
      <c r="R5" s="27"/>
      <c r="S5" s="27"/>
    </row>
    <row r="6" spans="1:19" s="66" customFormat="1" ht="15.75" customHeight="1">
      <c r="A6" s="54"/>
      <c r="B6" s="152"/>
      <c r="C6" s="153"/>
      <c r="D6" s="153"/>
      <c r="E6" s="153"/>
      <c r="F6" s="153"/>
      <c r="G6" s="154"/>
      <c r="H6" s="103"/>
      <c r="I6" s="106" t="b">
        <v>1</v>
      </c>
      <c r="J6" s="103"/>
      <c r="K6" s="54"/>
      <c r="L6" s="54"/>
      <c r="M6" s="27"/>
      <c r="N6" s="27"/>
      <c r="O6" s="27"/>
      <c r="P6" s="27"/>
      <c r="Q6" s="27"/>
      <c r="R6" s="27"/>
      <c r="S6" s="27"/>
    </row>
    <row r="7" spans="1:19" s="66" customFormat="1" ht="15" customHeight="1">
      <c r="A7" s="54"/>
      <c r="B7" s="155"/>
      <c r="C7" s="153"/>
      <c r="D7" s="153"/>
      <c r="E7" s="153"/>
      <c r="F7" s="153"/>
      <c r="G7" s="154"/>
      <c r="H7" s="103"/>
      <c r="I7" s="106" t="b">
        <v>0</v>
      </c>
      <c r="J7" s="54"/>
      <c r="K7" s="54"/>
      <c r="L7" s="54"/>
      <c r="M7" s="27"/>
      <c r="N7" s="102">
        <f>Solver!C4-O7</f>
        <v>5721.631511641817</v>
      </c>
      <c r="O7" s="29">
        <f>IF(N8&lt;0,F16*F18*F19,F16*F17*F19)</f>
        <v>1685.25</v>
      </c>
      <c r="P7" s="27"/>
      <c r="Q7" s="27"/>
      <c r="R7" s="27"/>
      <c r="S7" s="27"/>
    </row>
    <row r="8" spans="1:19" s="66" customFormat="1" ht="28.5" customHeight="1">
      <c r="A8" s="54"/>
      <c r="B8" s="156"/>
      <c r="C8" s="157"/>
      <c r="D8" s="157"/>
      <c r="E8" s="157"/>
      <c r="F8" s="157"/>
      <c r="G8" s="158"/>
      <c r="H8" s="103"/>
      <c r="I8" s="106" t="b">
        <v>0</v>
      </c>
      <c r="J8" s="103"/>
      <c r="K8" s="54"/>
      <c r="L8" s="54"/>
      <c r="M8" s="27"/>
      <c r="N8" s="139">
        <f>F18-F17</f>
        <v>0.006499999999999999</v>
      </c>
      <c r="O8" s="27"/>
      <c r="P8" s="27"/>
      <c r="Q8" s="27"/>
      <c r="R8" s="27"/>
      <c r="S8" s="27"/>
    </row>
    <row r="9" spans="1:19" s="66" customFormat="1" ht="6.75" customHeight="1">
      <c r="A9" s="54"/>
      <c r="B9" s="55"/>
      <c r="C9" s="55"/>
      <c r="D9" s="54"/>
      <c r="E9" s="54"/>
      <c r="F9" s="54"/>
      <c r="G9" s="54"/>
      <c r="H9" s="54"/>
      <c r="I9" s="54"/>
      <c r="J9" s="27"/>
      <c r="K9" s="54"/>
      <c r="L9" s="54"/>
      <c r="M9" s="27"/>
      <c r="N9" s="140">
        <f>N8*F19</f>
        <v>0.0032499999999999994</v>
      </c>
      <c r="O9" s="27"/>
      <c r="P9" s="27"/>
      <c r="Q9" s="27"/>
      <c r="R9" s="27"/>
      <c r="S9" s="27"/>
    </row>
    <row r="10" spans="1:19" ht="5.25" customHeight="1" thickBot="1">
      <c r="A10" s="1"/>
      <c r="B10" s="1"/>
      <c r="C10" s="1"/>
      <c r="D10" s="68"/>
      <c r="E10" s="90"/>
      <c r="F10" s="91"/>
      <c r="G10" s="92"/>
      <c r="H10" s="1"/>
      <c r="I10" s="1"/>
      <c r="J10" s="27"/>
      <c r="K10" s="1"/>
      <c r="L10" s="1"/>
      <c r="M10" s="1"/>
      <c r="N10" s="141">
        <f>IF(N9&gt;0,N9*F16,0)</f>
        <v>204.74999999999997</v>
      </c>
      <c r="O10" s="1"/>
      <c r="P10" s="1"/>
      <c r="Q10" s="27"/>
      <c r="R10" s="27"/>
      <c r="S10" s="27"/>
    </row>
    <row r="11" spans="1:19" ht="19.5" customHeight="1" thickBot="1">
      <c r="A11" s="1"/>
      <c r="B11" s="3" t="s">
        <v>38</v>
      </c>
      <c r="C11" s="16"/>
      <c r="D11" s="4"/>
      <c r="E11" s="4"/>
      <c r="F11" s="5"/>
      <c r="G11" s="6"/>
      <c r="H11" s="1"/>
      <c r="I11" s="1"/>
      <c r="J11" s="95" t="s">
        <v>32</v>
      </c>
      <c r="K11" s="47"/>
      <c r="L11" s="48"/>
      <c r="M11" s="96"/>
      <c r="N11" s="142">
        <f>M14/F16-F17</f>
        <v>7.182930255397009</v>
      </c>
      <c r="O11" s="1"/>
      <c r="P11" s="1"/>
      <c r="Q11" s="27"/>
      <c r="R11" s="27"/>
      <c r="S11" s="27"/>
    </row>
    <row r="12" spans="1:19" ht="12" customHeight="1" thickBot="1">
      <c r="A12" s="1"/>
      <c r="B12" s="7" t="s">
        <v>0</v>
      </c>
      <c r="C12" s="8"/>
      <c r="D12" s="8"/>
      <c r="E12" s="8"/>
      <c r="F12" s="40">
        <v>45</v>
      </c>
      <c r="G12" s="60"/>
      <c r="H12" s="1"/>
      <c r="I12" s="1"/>
      <c r="J12" s="44" t="str">
        <f>IF(I6," 401k Savings at age "&amp;+F13&amp;":",IF(I7,IF(M15&lt;0,IF(M12=(ROUND(F17*100,1)&amp;+"%")," Within Range"," NO - Increase Annual Contribution to:")," YES"),"Investment goal will be met at age:"))</f>
        <v> 401k Savings at age 61:</v>
      </c>
      <c r="K12" s="57"/>
      <c r="L12" s="48"/>
      <c r="M12" s="97">
        <f>IF(I8,VLOOKUP(1,Matching401kB,2,FALSE),IF(I7,IF(M15&lt;0,ROUND((F17+N11)*100,1)&amp;+"%",""),""))</f>
      </c>
      <c r="N12" s="18" t="b">
        <f>IF(M15&lt;0,IF(M12=(ROUND(F17*100,3)&amp;+"%")," Within Range","x"))</f>
        <v>0</v>
      </c>
      <c r="O12" s="1"/>
      <c r="P12" s="1"/>
      <c r="Q12" s="27"/>
      <c r="R12" s="27"/>
      <c r="S12" s="27"/>
    </row>
    <row r="13" spans="1:19" ht="12" customHeight="1" thickBot="1">
      <c r="A13" s="1"/>
      <c r="B13" s="7" t="s">
        <v>1</v>
      </c>
      <c r="C13" s="8"/>
      <c r="D13" s="8"/>
      <c r="E13" s="8"/>
      <c r="F13" s="41">
        <v>61</v>
      </c>
      <c r="G13" s="60"/>
      <c r="H13" s="1"/>
      <c r="I13" s="1"/>
      <c r="J13" s="44" t="str">
        <f>IF(I7," Current Employee Contribution:",IF(I6," With Employer Matching",""))</f>
        <v> With Employer Matching</v>
      </c>
      <c r="K13" s="45"/>
      <c r="L13" s="17"/>
      <c r="M13" s="49">
        <f>IF(I7,E17,IF(I6,VLOOKUP(F13,Matching401k,3,FALSE),""))</f>
        <v>529337.2693004084</v>
      </c>
      <c r="N13" s="143" t="b">
        <f>IF(M12=(ROUND(F17*100,3)&amp;+"%"),"T")</f>
        <v>0</v>
      </c>
      <c r="O13" s="138"/>
      <c r="P13" s="1"/>
      <c r="Q13" s="27"/>
      <c r="R13" s="27"/>
      <c r="S13" s="27"/>
    </row>
    <row r="14" spans="1:19" ht="12" customHeight="1" thickBot="1">
      <c r="A14" s="1"/>
      <c r="B14" s="7" t="s">
        <v>2</v>
      </c>
      <c r="C14" s="8"/>
      <c r="D14" s="8"/>
      <c r="E14" s="8"/>
      <c r="F14" s="42">
        <f>F13-F12</f>
        <v>16</v>
      </c>
      <c r="G14" s="61"/>
      <c r="H14" s="1"/>
      <c r="I14" s="1"/>
      <c r="J14" s="44" t="str">
        <f>IF(I6," Without Employer Matching",IF(I7," Required Employee Contribution:",""))</f>
        <v> Without Employer Matching</v>
      </c>
      <c r="K14" s="45"/>
      <c r="L14" s="17"/>
      <c r="M14" s="49">
        <f>IF(I7,N7-N10,IF(I6,VLOOKUP(F13,NoMatching401k,3,FALSE),""))</f>
        <v>455895.10609001154</v>
      </c>
      <c r="N14" s="18">
        <f>ROUND(F17*100,1)</f>
        <v>5.4</v>
      </c>
      <c r="O14" s="1"/>
      <c r="P14" s="1"/>
      <c r="Q14" s="27"/>
      <c r="R14" s="27"/>
      <c r="S14" s="27"/>
    </row>
    <row r="15" spans="1:19" ht="12" customHeight="1" thickBot="1">
      <c r="A15" s="1"/>
      <c r="B15" s="7" t="s">
        <v>39</v>
      </c>
      <c r="C15" s="8"/>
      <c r="D15" s="8"/>
      <c r="E15" s="8"/>
      <c r="F15" s="43">
        <v>625000</v>
      </c>
      <c r="G15" s="60"/>
      <c r="H15" s="1"/>
      <c r="I15" s="1"/>
      <c r="J15" s="46">
        <f>IF(I7,IF(M15&lt;0," Increase Employee Contribution by:"," You may reduce contribution by:"),"")</f>
      </c>
      <c r="K15" s="47"/>
      <c r="L15" s="67"/>
      <c r="M15" s="50">
        <f>IF(I7,M13-M14,"")</f>
      </c>
      <c r="N15" s="27"/>
      <c r="O15" s="1"/>
      <c r="P15" s="1"/>
      <c r="Q15" s="27"/>
      <c r="R15" s="27"/>
      <c r="S15" s="27"/>
    </row>
    <row r="16" spans="1:19" ht="12" customHeight="1" thickBot="1">
      <c r="A16" s="1"/>
      <c r="B16" s="7" t="s">
        <v>27</v>
      </c>
      <c r="C16" s="8"/>
      <c r="D16" s="8"/>
      <c r="E16" s="8"/>
      <c r="F16" s="43">
        <v>63000</v>
      </c>
      <c r="G16" s="60"/>
      <c r="H16" s="1"/>
      <c r="I16" s="1"/>
      <c r="J16" s="27"/>
      <c r="K16" s="27"/>
      <c r="L16" s="27"/>
      <c r="M16" s="27"/>
      <c r="N16" s="1"/>
      <c r="O16" s="1"/>
      <c r="P16" s="1"/>
      <c r="Q16" s="27"/>
      <c r="R16" s="27"/>
      <c r="S16" s="27"/>
    </row>
    <row r="17" spans="1:19" ht="12" customHeight="1" thickBot="1">
      <c r="A17" s="1"/>
      <c r="B17" s="7" t="s">
        <v>31</v>
      </c>
      <c r="C17" s="8"/>
      <c r="D17" s="8"/>
      <c r="E17" s="38">
        <f>F16*F17</f>
        <v>3370.5</v>
      </c>
      <c r="F17" s="62">
        <f>G17/10000</f>
        <v>0.0535</v>
      </c>
      <c r="G17" s="104">
        <v>535</v>
      </c>
      <c r="H17" s="1"/>
      <c r="I17" s="1"/>
      <c r="J17" s="1"/>
      <c r="K17" s="1"/>
      <c r="L17" s="1"/>
      <c r="M17" s="1"/>
      <c r="N17" s="1"/>
      <c r="O17" s="1"/>
      <c r="P17" s="1"/>
      <c r="Q17" s="27"/>
      <c r="R17" s="27"/>
      <c r="S17" s="27"/>
    </row>
    <row r="18" spans="1:19" ht="12" customHeight="1" thickBot="1">
      <c r="A18" s="1"/>
      <c r="B18" s="7" t="s">
        <v>25</v>
      </c>
      <c r="C18" s="8"/>
      <c r="D18" s="8"/>
      <c r="E18" s="22"/>
      <c r="F18" s="62">
        <f>G18/10000</f>
        <v>0.06</v>
      </c>
      <c r="G18" s="104">
        <v>600</v>
      </c>
      <c r="H18" s="1"/>
      <c r="I18" s="1"/>
      <c r="J18" s="1"/>
      <c r="K18" s="1"/>
      <c r="L18" s="1"/>
      <c r="M18" s="1"/>
      <c r="N18" s="1"/>
      <c r="O18" s="1"/>
      <c r="P18" s="1"/>
      <c r="Q18" s="27"/>
      <c r="R18" s="27"/>
      <c r="S18" s="27"/>
    </row>
    <row r="19" spans="1:19" ht="12" customHeight="1" thickBot="1">
      <c r="A19" s="1"/>
      <c r="B19" s="7" t="s">
        <v>24</v>
      </c>
      <c r="C19" s="8"/>
      <c r="D19" s="8"/>
      <c r="E19" s="39">
        <f>IF(E17*F19&gt;F16*F19*F18,F16*F19*F18,E17*F19)</f>
        <v>1685.25</v>
      </c>
      <c r="F19" s="62">
        <f>G19/10000</f>
        <v>0.5</v>
      </c>
      <c r="G19" s="104">
        <v>5000</v>
      </c>
      <c r="H19" s="1"/>
      <c r="I19" s="1"/>
      <c r="J19" s="1"/>
      <c r="K19" s="1"/>
      <c r="L19" s="1"/>
      <c r="M19" s="1"/>
      <c r="N19" s="1"/>
      <c r="O19" s="1"/>
      <c r="P19" s="1"/>
      <c r="Q19" s="27"/>
      <c r="R19" s="27"/>
      <c r="S19" s="27"/>
    </row>
    <row r="20" spans="1:19" ht="12" customHeight="1" thickBot="1">
      <c r="A20" s="1"/>
      <c r="B20" s="10" t="s">
        <v>8</v>
      </c>
      <c r="C20" s="17"/>
      <c r="D20" s="22"/>
      <c r="E20" s="58">
        <f>E19+E17</f>
        <v>5055.75</v>
      </c>
      <c r="F20" s="63"/>
      <c r="G20" s="105"/>
      <c r="H20" s="1"/>
      <c r="I20" s="1"/>
      <c r="J20" s="1"/>
      <c r="K20" s="1"/>
      <c r="L20" s="1"/>
      <c r="M20" s="1"/>
      <c r="N20" s="1"/>
      <c r="O20" s="1"/>
      <c r="P20" s="1"/>
      <c r="Q20" s="27"/>
      <c r="R20" s="27"/>
      <c r="S20" s="27"/>
    </row>
    <row r="21" spans="1:19" ht="12" customHeight="1" thickBot="1">
      <c r="A21" s="1"/>
      <c r="B21" s="7" t="s">
        <v>3</v>
      </c>
      <c r="C21" s="8"/>
      <c r="D21" s="8"/>
      <c r="E21" s="8"/>
      <c r="F21" s="62">
        <f>G21/10000</f>
        <v>0.04</v>
      </c>
      <c r="G21" s="104">
        <v>400</v>
      </c>
      <c r="H21" s="1"/>
      <c r="I21" s="1"/>
      <c r="J21" s="9"/>
      <c r="K21" s="1"/>
      <c r="L21" s="1"/>
      <c r="M21" s="1"/>
      <c r="N21" s="1"/>
      <c r="O21" s="1"/>
      <c r="P21" s="1"/>
      <c r="Q21" s="27"/>
      <c r="R21" s="27"/>
      <c r="S21" s="27"/>
    </row>
    <row r="22" spans="1:19" ht="12" customHeight="1" thickBot="1">
      <c r="A22" s="1"/>
      <c r="B22" s="7" t="s">
        <v>29</v>
      </c>
      <c r="C22" s="8"/>
      <c r="D22" s="8"/>
      <c r="E22" s="8"/>
      <c r="F22" s="43">
        <v>99500</v>
      </c>
      <c r="G22" s="60"/>
      <c r="H22" s="1"/>
      <c r="I22" s="1"/>
      <c r="J22" s="9"/>
      <c r="K22" s="1"/>
      <c r="L22" s="1"/>
      <c r="M22" s="1"/>
      <c r="N22" s="1"/>
      <c r="O22" s="1"/>
      <c r="P22" s="1"/>
      <c r="Q22" s="27"/>
      <c r="R22" s="27"/>
      <c r="S22" s="27"/>
    </row>
    <row r="23" spans="1:19" ht="5.25" customHeight="1" thickBot="1">
      <c r="A23" s="1"/>
      <c r="B23" s="13"/>
      <c r="C23" s="14"/>
      <c r="D23" s="14"/>
      <c r="E23" s="14"/>
      <c r="F23" s="14"/>
      <c r="G23" s="15"/>
      <c r="H23" s="1"/>
      <c r="I23" s="1"/>
      <c r="J23" s="9"/>
      <c r="K23" s="1"/>
      <c r="L23" s="1"/>
      <c r="M23" s="1"/>
      <c r="N23" s="1"/>
      <c r="O23" s="1"/>
      <c r="P23" s="1"/>
      <c r="Q23" s="27"/>
      <c r="R23" s="27"/>
      <c r="S23" s="27"/>
    </row>
    <row r="24" spans="1:19" ht="12" customHeight="1" thickBot="1">
      <c r="A24" s="1"/>
      <c r="B24" s="1"/>
      <c r="C24" s="1"/>
      <c r="D24" s="1"/>
      <c r="E24" s="1"/>
      <c r="F24" s="1"/>
      <c r="G24" s="1"/>
      <c r="H24" s="1"/>
      <c r="I24" s="1"/>
      <c r="J24" s="9"/>
      <c r="K24" s="1"/>
      <c r="L24" s="1"/>
      <c r="M24" s="1"/>
      <c r="N24" s="1"/>
      <c r="O24" s="1"/>
      <c r="P24" s="1"/>
      <c r="Q24" s="27"/>
      <c r="R24" s="27"/>
      <c r="S24" s="27"/>
    </row>
    <row r="25" spans="1:19" ht="19.5" customHeight="1">
      <c r="A25" s="1"/>
      <c r="B25" s="3" t="s">
        <v>26</v>
      </c>
      <c r="C25" s="16"/>
      <c r="D25" s="4"/>
      <c r="E25" s="23"/>
      <c r="F25" s="23"/>
      <c r="G25" s="24"/>
      <c r="H25" s="1"/>
      <c r="I25" s="18"/>
      <c r="J25" s="19"/>
      <c r="K25" s="18"/>
      <c r="L25" s="1"/>
      <c r="M25" s="1"/>
      <c r="N25" s="1"/>
      <c r="O25" s="1"/>
      <c r="P25" s="1"/>
      <c r="Q25" s="27"/>
      <c r="R25" s="27"/>
      <c r="S25" s="27"/>
    </row>
    <row r="26" spans="1:19" ht="20.25" customHeight="1">
      <c r="A26" s="1"/>
      <c r="B26" s="59" t="s">
        <v>33</v>
      </c>
      <c r="C26" s="8"/>
      <c r="D26" s="25"/>
      <c r="E26" s="93" t="s">
        <v>35</v>
      </c>
      <c r="F26" s="93" t="s">
        <v>36</v>
      </c>
      <c r="G26" s="94" t="s">
        <v>37</v>
      </c>
      <c r="H26" s="1"/>
      <c r="I26" s="26" t="s">
        <v>9</v>
      </c>
      <c r="J26" s="19"/>
      <c r="K26" s="18"/>
      <c r="L26" s="1"/>
      <c r="M26" s="1"/>
      <c r="N26" s="1"/>
      <c r="O26" s="1"/>
      <c r="P26" s="1"/>
      <c r="Q26" s="27"/>
      <c r="R26" s="27"/>
      <c r="S26" s="27"/>
    </row>
    <row r="27" spans="1:19" ht="12" customHeight="1">
      <c r="A27" s="27"/>
      <c r="B27" s="144" t="s">
        <v>9</v>
      </c>
      <c r="C27" s="145"/>
      <c r="D27" s="28"/>
      <c r="E27" s="159">
        <v>0.1</v>
      </c>
      <c r="F27" s="98">
        <f aca="true" t="shared" si="0" ref="F27:F36">E27*E$20</f>
        <v>505.57500000000005</v>
      </c>
      <c r="G27" s="160">
        <v>0.08</v>
      </c>
      <c r="H27" s="27"/>
      <c r="I27" s="26" t="s">
        <v>10</v>
      </c>
      <c r="J27" s="29"/>
      <c r="K27" s="20">
        <v>0.01</v>
      </c>
      <c r="L27" s="30"/>
      <c r="M27" s="1"/>
      <c r="N27" s="1"/>
      <c r="O27" s="1"/>
      <c r="P27" s="1"/>
      <c r="Q27" s="27"/>
      <c r="R27" s="27"/>
      <c r="S27" s="27"/>
    </row>
    <row r="28" spans="1:19" ht="12" customHeight="1">
      <c r="A28" s="27"/>
      <c r="B28" s="144" t="s">
        <v>10</v>
      </c>
      <c r="C28" s="145"/>
      <c r="D28" s="8"/>
      <c r="E28" s="159">
        <v>0.1</v>
      </c>
      <c r="F28" s="98">
        <f t="shared" si="0"/>
        <v>505.57500000000005</v>
      </c>
      <c r="G28" s="160">
        <v>0.1</v>
      </c>
      <c r="H28" s="27"/>
      <c r="I28" s="26" t="s">
        <v>11</v>
      </c>
      <c r="J28" s="29"/>
      <c r="K28" s="20">
        <v>0.02</v>
      </c>
      <c r="L28" s="30"/>
      <c r="M28" s="1"/>
      <c r="N28" s="1"/>
      <c r="O28" s="1"/>
      <c r="P28" s="1"/>
      <c r="Q28" s="27"/>
      <c r="R28" s="27"/>
      <c r="S28" s="27"/>
    </row>
    <row r="29" spans="1:19" ht="12" customHeight="1">
      <c r="A29" s="27"/>
      <c r="B29" s="144" t="s">
        <v>14</v>
      </c>
      <c r="C29" s="145"/>
      <c r="D29" s="8"/>
      <c r="E29" s="159">
        <v>0.1</v>
      </c>
      <c r="F29" s="98">
        <f t="shared" si="0"/>
        <v>505.57500000000005</v>
      </c>
      <c r="G29" s="160">
        <v>0.1</v>
      </c>
      <c r="H29" s="27"/>
      <c r="I29" s="26" t="s">
        <v>12</v>
      </c>
      <c r="J29" s="29"/>
      <c r="K29" s="20">
        <v>0.03</v>
      </c>
      <c r="L29" s="30"/>
      <c r="M29" s="1"/>
      <c r="N29" s="1"/>
      <c r="O29" s="1"/>
      <c r="P29" s="1"/>
      <c r="Q29" s="27"/>
      <c r="R29" s="27"/>
      <c r="S29" s="27"/>
    </row>
    <row r="30" spans="1:19" ht="12" customHeight="1">
      <c r="A30" s="27"/>
      <c r="B30" s="144" t="s">
        <v>12</v>
      </c>
      <c r="C30" s="145"/>
      <c r="D30" s="28"/>
      <c r="E30" s="159">
        <v>0.15</v>
      </c>
      <c r="F30" s="98">
        <f t="shared" si="0"/>
        <v>758.3625</v>
      </c>
      <c r="G30" s="160">
        <v>0.1</v>
      </c>
      <c r="H30" s="27"/>
      <c r="I30" s="26" t="s">
        <v>13</v>
      </c>
      <c r="J30" s="29"/>
      <c r="K30" s="20">
        <v>0.04</v>
      </c>
      <c r="L30" s="30"/>
      <c r="M30" s="1"/>
      <c r="N30" s="1"/>
      <c r="O30" s="1"/>
      <c r="P30" s="1"/>
      <c r="Q30" s="27"/>
      <c r="R30" s="27"/>
      <c r="S30" s="27"/>
    </row>
    <row r="31" spans="1:19" ht="12" customHeight="1">
      <c r="A31" s="27"/>
      <c r="B31" s="144" t="s">
        <v>13</v>
      </c>
      <c r="C31" s="145"/>
      <c r="D31" s="28"/>
      <c r="E31" s="159">
        <v>0.1</v>
      </c>
      <c r="F31" s="98">
        <f t="shared" si="0"/>
        <v>505.57500000000005</v>
      </c>
      <c r="G31" s="160">
        <v>0.08</v>
      </c>
      <c r="H31" s="27"/>
      <c r="I31" s="26" t="s">
        <v>14</v>
      </c>
      <c r="J31" s="29"/>
      <c r="K31" s="20">
        <v>0.05</v>
      </c>
      <c r="L31" s="30"/>
      <c r="M31" s="1"/>
      <c r="N31" s="1"/>
      <c r="O31" s="1"/>
      <c r="P31" s="1"/>
      <c r="Q31" s="27"/>
      <c r="R31" s="27"/>
      <c r="S31" s="27"/>
    </row>
    <row r="32" spans="1:19" ht="12" customHeight="1">
      <c r="A32" s="27"/>
      <c r="B32" s="144" t="s">
        <v>15</v>
      </c>
      <c r="C32" s="145"/>
      <c r="D32" s="28"/>
      <c r="E32" s="159">
        <v>0.1</v>
      </c>
      <c r="F32" s="98">
        <f t="shared" si="0"/>
        <v>505.57500000000005</v>
      </c>
      <c r="G32" s="160">
        <v>0.09</v>
      </c>
      <c r="H32" s="27"/>
      <c r="I32" s="26" t="s">
        <v>15</v>
      </c>
      <c r="J32" s="29"/>
      <c r="K32" s="20">
        <v>0.06</v>
      </c>
      <c r="L32" s="30"/>
      <c r="M32" s="1"/>
      <c r="N32" s="1"/>
      <c r="O32" s="1"/>
      <c r="P32" s="1"/>
      <c r="Q32" s="27"/>
      <c r="R32" s="27"/>
      <c r="S32" s="27"/>
    </row>
    <row r="33" spans="1:19" ht="12" customHeight="1">
      <c r="A33" s="27"/>
      <c r="B33" s="144" t="s">
        <v>16</v>
      </c>
      <c r="C33" s="145"/>
      <c r="D33" s="28"/>
      <c r="E33" s="159">
        <v>0.2</v>
      </c>
      <c r="F33" s="98">
        <f t="shared" si="0"/>
        <v>1011.1500000000001</v>
      </c>
      <c r="G33" s="160">
        <v>0.06</v>
      </c>
      <c r="H33" s="27"/>
      <c r="I33" s="26" t="s">
        <v>16</v>
      </c>
      <c r="J33" s="29"/>
      <c r="K33" s="20">
        <v>0.07</v>
      </c>
      <c r="L33" s="30"/>
      <c r="M33" s="1"/>
      <c r="N33" s="1"/>
      <c r="O33" s="1"/>
      <c r="P33" s="1"/>
      <c r="Q33" s="27"/>
      <c r="R33" s="27"/>
      <c r="S33" s="27"/>
    </row>
    <row r="34" spans="1:19" ht="12" customHeight="1">
      <c r="A34" s="27"/>
      <c r="B34" s="144" t="s">
        <v>17</v>
      </c>
      <c r="C34" s="145"/>
      <c r="D34" s="28"/>
      <c r="E34" s="159">
        <v>0.15</v>
      </c>
      <c r="F34" s="98">
        <f t="shared" si="0"/>
        <v>758.3625</v>
      </c>
      <c r="G34" s="160">
        <v>0.03</v>
      </c>
      <c r="H34" s="27"/>
      <c r="I34" s="26" t="s">
        <v>17</v>
      </c>
      <c r="J34" s="146"/>
      <c r="K34" s="147"/>
      <c r="L34" s="147"/>
      <c r="M34" s="147"/>
      <c r="N34" s="1"/>
      <c r="O34" s="1"/>
      <c r="P34" s="1"/>
      <c r="Q34" s="27"/>
      <c r="R34" s="27"/>
      <c r="S34" s="27"/>
    </row>
    <row r="35" spans="1:19" ht="12" customHeight="1">
      <c r="A35" s="27"/>
      <c r="B35" s="144" t="s">
        <v>5</v>
      </c>
      <c r="C35" s="145"/>
      <c r="D35" s="28"/>
      <c r="E35" s="159"/>
      <c r="F35" s="98">
        <f t="shared" si="0"/>
        <v>0</v>
      </c>
      <c r="G35" s="160"/>
      <c r="H35" s="27"/>
      <c r="I35" s="26" t="s">
        <v>18</v>
      </c>
      <c r="J35" s="1"/>
      <c r="K35" s="1"/>
      <c r="L35" s="1"/>
      <c r="M35" s="1"/>
      <c r="N35" s="1"/>
      <c r="O35" s="1"/>
      <c r="P35" s="1"/>
      <c r="Q35" s="27"/>
      <c r="R35" s="27"/>
      <c r="S35" s="27"/>
    </row>
    <row r="36" spans="1:19" ht="12" customHeight="1">
      <c r="A36" s="27"/>
      <c r="B36" s="144" t="s">
        <v>5</v>
      </c>
      <c r="C36" s="145"/>
      <c r="D36" s="8"/>
      <c r="E36" s="159"/>
      <c r="F36" s="99">
        <f t="shared" si="0"/>
        <v>0</v>
      </c>
      <c r="G36" s="160"/>
      <c r="H36" s="27"/>
      <c r="I36" s="26" t="s">
        <v>5</v>
      </c>
      <c r="J36" s="1"/>
      <c r="K36" s="1"/>
      <c r="L36" s="1"/>
      <c r="M36" s="1"/>
      <c r="N36" s="1"/>
      <c r="O36" s="1"/>
      <c r="P36" s="1"/>
      <c r="Q36" s="27"/>
      <c r="R36" s="27"/>
      <c r="S36" s="27"/>
    </row>
    <row r="37" spans="1:19" ht="13.5" thickBot="1">
      <c r="A37" s="27"/>
      <c r="B37" s="31" t="s">
        <v>6</v>
      </c>
      <c r="C37" s="32"/>
      <c r="D37" s="32"/>
      <c r="E37" s="33">
        <f>SUM(E27:E36)</f>
        <v>1</v>
      </c>
      <c r="F37" s="100">
        <f>SUM(F27:F36)</f>
        <v>5055.750000000001</v>
      </c>
      <c r="G37" s="64">
        <f>SUMPRODUCT(F27:F36,G27:G36)/F37</f>
        <v>0.07649999999999998</v>
      </c>
      <c r="H37" s="27"/>
      <c r="I37" s="27"/>
      <c r="J37" s="51"/>
      <c r="K37" s="34"/>
      <c r="L37" s="35"/>
      <c r="M37" s="2"/>
      <c r="N37" s="1"/>
      <c r="O37" s="1"/>
      <c r="P37" s="1"/>
      <c r="Q37" s="27"/>
      <c r="R37" s="27"/>
      <c r="S37" s="27"/>
    </row>
    <row r="38" spans="1:19" ht="16.5" customHeight="1">
      <c r="A38" s="27"/>
      <c r="B38" s="27"/>
      <c r="C38" s="27"/>
      <c r="D38" s="27"/>
      <c r="E38" s="27"/>
      <c r="F38" s="27"/>
      <c r="G38" s="65"/>
      <c r="H38" s="27"/>
      <c r="I38" s="27"/>
      <c r="J38" s="27"/>
      <c r="K38" s="27"/>
      <c r="L38" s="27"/>
      <c r="M38" s="1"/>
      <c r="N38" s="1"/>
      <c r="O38" s="1"/>
      <c r="P38" s="1"/>
      <c r="Q38" s="27"/>
      <c r="R38" s="27"/>
      <c r="S38" s="27"/>
    </row>
    <row r="39" spans="1:19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1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1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1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11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1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11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11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11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ht="11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1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ht="11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ht="11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11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11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1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ht="11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1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ht="11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ht="11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1:19" ht="11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1:19" ht="11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1:19" ht="11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ht="11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ht="11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ht="11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ht="11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ht="11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1:19" ht="11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1:19" ht="11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1:19" ht="11.2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1:19" ht="11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9" ht="11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1:19" ht="11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</row>
    <row r="74" spans="1:19" ht="11.2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1:19" ht="11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1:19" ht="11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1:19" ht="11.2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ht="11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1:19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</sheetData>
  <sheetProtection password="9C9F" sheet="1" objects="1" scenarios="1" formatCells="0" formatColumns="0"/>
  <mergeCells count="13">
    <mergeCell ref="J2:L2"/>
    <mergeCell ref="B27:C27"/>
    <mergeCell ref="B28:C28"/>
    <mergeCell ref="B29:C29"/>
    <mergeCell ref="B5:G8"/>
    <mergeCell ref="B35:C35"/>
    <mergeCell ref="B36:C36"/>
    <mergeCell ref="J34:M34"/>
    <mergeCell ref="B30:C30"/>
    <mergeCell ref="B31:C31"/>
    <mergeCell ref="B32:C32"/>
    <mergeCell ref="B33:C33"/>
    <mergeCell ref="B34:C34"/>
  </mergeCells>
  <conditionalFormatting sqref="M13">
    <cfRule type="expression" priority="1" dxfId="0" stopIfTrue="1">
      <formula>H13</formula>
    </cfRule>
  </conditionalFormatting>
  <conditionalFormatting sqref="M14">
    <cfRule type="expression" priority="2" dxfId="0" stopIfTrue="1">
      <formula>I7</formula>
    </cfRule>
  </conditionalFormatting>
  <conditionalFormatting sqref="J12">
    <cfRule type="expression" priority="3" dxfId="1" stopIfTrue="1">
      <formula>$I$7</formula>
    </cfRule>
  </conditionalFormatting>
  <conditionalFormatting sqref="M12">
    <cfRule type="expression" priority="4" dxfId="2" stopIfTrue="1">
      <formula>$J$12=" Within Range"</formula>
    </cfRule>
  </conditionalFormatting>
  <dataValidations count="2">
    <dataValidation type="list" allowBlank="1" showInputMessage="1" showErrorMessage="1" sqref="B28:B36">
      <formula1>$I$26:$I$36</formula1>
    </dataValidation>
    <dataValidation type="list" allowBlank="1" sqref="B27">
      <formula1>$I$26:$I$36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A1:T69"/>
  <sheetViews>
    <sheetView showGridLines="0" workbookViewId="0" topLeftCell="A1">
      <selection activeCell="K23" sqref="K23"/>
    </sheetView>
  </sheetViews>
  <sheetFormatPr defaultColWidth="9.140625" defaultRowHeight="12.75"/>
  <cols>
    <col min="1" max="1" width="9.140625" style="87" customWidth="1"/>
    <col min="2" max="3" width="6.28125" style="87" customWidth="1"/>
    <col min="4" max="4" width="9.140625" style="87" customWidth="1"/>
    <col min="5" max="5" width="10.7109375" style="87" customWidth="1"/>
    <col min="6" max="8" width="9.140625" style="87" customWidth="1"/>
    <col min="9" max="10" width="6.28125" style="87" customWidth="1"/>
    <col min="11" max="11" width="9.140625" style="87" customWidth="1"/>
    <col min="12" max="12" width="10.7109375" style="87" customWidth="1"/>
    <col min="13" max="16384" width="9.140625" style="87" customWidth="1"/>
  </cols>
  <sheetData>
    <row r="1" spans="1:16" ht="3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1"/>
      <c r="N1" s="21"/>
      <c r="O1" s="21"/>
      <c r="P1" s="21"/>
    </row>
    <row r="2" spans="1:20" ht="22.5" customHeight="1">
      <c r="A2" s="36"/>
      <c r="B2" s="37" t="s">
        <v>34</v>
      </c>
      <c r="C2" s="36"/>
      <c r="D2" s="36"/>
      <c r="E2" s="36"/>
      <c r="F2" s="36"/>
      <c r="G2" s="36"/>
      <c r="H2" s="36"/>
      <c r="I2" s="36"/>
      <c r="J2" s="148"/>
      <c r="K2" s="148"/>
      <c r="L2" s="148"/>
      <c r="M2" s="36"/>
      <c r="N2" s="36"/>
      <c r="O2" s="36"/>
      <c r="P2" s="36"/>
      <c r="Q2" s="36"/>
      <c r="R2" s="36"/>
      <c r="S2" s="36"/>
      <c r="T2" s="36"/>
    </row>
    <row r="3" spans="1:16" ht="3.75" customHeight="1">
      <c r="A3" s="11"/>
      <c r="B3" s="12"/>
      <c r="C3" s="12"/>
      <c r="D3" s="11"/>
      <c r="E3" s="11"/>
      <c r="F3" s="11"/>
      <c r="G3" s="11"/>
      <c r="H3" s="11"/>
      <c r="I3" s="11"/>
      <c r="J3" s="11"/>
      <c r="K3" s="11"/>
      <c r="L3" s="11"/>
      <c r="M3" s="21"/>
      <c r="N3" s="21"/>
      <c r="O3" s="21"/>
      <c r="P3" s="21"/>
    </row>
    <row r="4" spans="1:20" ht="36" customHeight="1" thickBot="1">
      <c r="A4" s="88"/>
      <c r="B4" s="88"/>
      <c r="C4" s="88"/>
      <c r="D4" s="88"/>
      <c r="E4" s="88"/>
      <c r="F4" s="88"/>
      <c r="G4" s="89">
        <f>IF('401k Calculator'!I8,'401k Calculator'!M12,'401k Calculator'!F13-1)</f>
        <v>60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ht="20.25" customHeight="1" thickBot="1">
      <c r="A5" s="101">
        <f>'401k Calculator'!F15</f>
        <v>625000</v>
      </c>
      <c r="B5" s="69" t="s">
        <v>28</v>
      </c>
      <c r="C5" s="52"/>
      <c r="D5" s="52"/>
      <c r="E5" s="52"/>
      <c r="F5" s="52"/>
      <c r="G5" s="53"/>
      <c r="H5" s="27"/>
      <c r="I5" s="69" t="s">
        <v>30</v>
      </c>
      <c r="J5" s="52"/>
      <c r="K5" s="52"/>
      <c r="L5" s="52"/>
      <c r="M5" s="52"/>
      <c r="N5" s="53"/>
      <c r="O5" s="27"/>
      <c r="P5" s="88"/>
      <c r="Q5" s="88"/>
      <c r="R5" s="88"/>
      <c r="S5" s="88"/>
      <c r="T5" s="88"/>
    </row>
    <row r="6" spans="1:20" ht="27.75" customHeight="1">
      <c r="A6" s="29"/>
      <c r="B6" s="70" t="s">
        <v>19</v>
      </c>
      <c r="C6" s="71" t="s">
        <v>20</v>
      </c>
      <c r="D6" s="71" t="s">
        <v>21</v>
      </c>
      <c r="E6" s="72" t="s">
        <v>22</v>
      </c>
      <c r="F6" s="71" t="str">
        <f>ROUND(('401k Calculator'!G37*100),1)&amp;"% Return"</f>
        <v>7.7% Return</v>
      </c>
      <c r="G6" s="73" t="s">
        <v>23</v>
      </c>
      <c r="H6" s="74"/>
      <c r="I6" s="70" t="s">
        <v>19</v>
      </c>
      <c r="J6" s="71" t="s">
        <v>20</v>
      </c>
      <c r="K6" s="71" t="s">
        <v>21</v>
      </c>
      <c r="L6" s="72" t="s">
        <v>22</v>
      </c>
      <c r="M6" s="71" t="str">
        <f>ROUND(('401k Calculator'!N37*100),1)&amp;"% Return"</f>
        <v>0% Return</v>
      </c>
      <c r="N6" s="73" t="s">
        <v>23</v>
      </c>
      <c r="O6" s="27"/>
      <c r="P6" s="88"/>
      <c r="Q6" s="88"/>
      <c r="R6" s="88"/>
      <c r="S6" s="88"/>
      <c r="T6" s="88"/>
    </row>
    <row r="7" spans="1:20" ht="12.75">
      <c r="A7" s="29">
        <f>IF(G7&gt;A$5,IF(G6&lt;A$5,1,0),0)</f>
        <v>0</v>
      </c>
      <c r="B7" s="75">
        <f>'401k Calculator'!F12</f>
        <v>45</v>
      </c>
      <c r="C7" s="76">
        <v>1</v>
      </c>
      <c r="D7" s="77">
        <f>'401k Calculator'!F22</f>
        <v>99500</v>
      </c>
      <c r="E7" s="77">
        <f>'401k Calculator'!E20</f>
        <v>5055.75</v>
      </c>
      <c r="F7" s="77">
        <f>D7*'401k Calculator'!G$37+E7*'401k Calculator'!G$37</f>
        <v>7998.514874999998</v>
      </c>
      <c r="G7" s="78">
        <f aca="true" t="shared" si="0" ref="G7:G44">SUM(D7:F7)</f>
        <v>112554.264875</v>
      </c>
      <c r="H7" s="27"/>
      <c r="I7" s="75">
        <f>'401k Calculator'!F12</f>
        <v>45</v>
      </c>
      <c r="J7" s="76">
        <v>1</v>
      </c>
      <c r="K7" s="77">
        <f>'401k Calculator'!F22</f>
        <v>99500</v>
      </c>
      <c r="L7" s="77">
        <f>'401k Calculator'!E17</f>
        <v>3370.5</v>
      </c>
      <c r="M7" s="77">
        <f>K7*'401k Calculator'!G$37+L7*'401k Calculator'!G$37/2</f>
        <v>7740.671624999998</v>
      </c>
      <c r="N7" s="78">
        <f aca="true" t="shared" si="1" ref="N7:N44">SUM(K7:M7)</f>
        <v>110611.171625</v>
      </c>
      <c r="O7" s="56">
        <f aca="true" t="shared" si="2" ref="O7:O44">G7-N7</f>
        <v>1943.0932499999908</v>
      </c>
      <c r="P7" s="88"/>
      <c r="Q7" s="88"/>
      <c r="R7" s="88"/>
      <c r="S7" s="88"/>
      <c r="T7" s="88"/>
    </row>
    <row r="8" spans="1:20" ht="12.75">
      <c r="A8" s="29">
        <f aca="true" t="shared" si="3" ref="A8:A44">IF(G8&gt;A$5,IF(G7&lt;A$5,1,0),0)</f>
        <v>0</v>
      </c>
      <c r="B8" s="79">
        <f aca="true" t="shared" si="4" ref="B8:B44">B7+1</f>
        <v>46</v>
      </c>
      <c r="C8" s="80">
        <v>2</v>
      </c>
      <c r="D8" s="81">
        <f aca="true" t="shared" si="5" ref="D8:D44">G7</f>
        <v>112554.264875</v>
      </c>
      <c r="E8" s="81">
        <f>E7*(1+'401k Calculator'!F$21)</f>
        <v>5257.9800000000005</v>
      </c>
      <c r="F8" s="81">
        <f>D8*'401k Calculator'!G$37+E8*'401k Calculator'!G$37</f>
        <v>9012.636732937497</v>
      </c>
      <c r="G8" s="82">
        <f t="shared" si="0"/>
        <v>126824.88160793748</v>
      </c>
      <c r="H8" s="27"/>
      <c r="I8" s="79">
        <f aca="true" t="shared" si="6" ref="I8:I44">I7+1</f>
        <v>46</v>
      </c>
      <c r="J8" s="80">
        <v>2</v>
      </c>
      <c r="K8" s="81">
        <f aca="true" t="shared" si="7" ref="K8:K44">N7</f>
        <v>110611.171625</v>
      </c>
      <c r="L8" s="81">
        <f>L7*(1+'401k Calculator'!F$21)</f>
        <v>3505.32</v>
      </c>
      <c r="M8" s="81">
        <f>K8*'401k Calculator'!G$37+L8*'401k Calculator'!G$37/2</f>
        <v>8595.833119312498</v>
      </c>
      <c r="N8" s="82">
        <f t="shared" si="1"/>
        <v>122712.3247443125</v>
      </c>
      <c r="O8" s="56">
        <f t="shared" si="2"/>
        <v>4112.556863624981</v>
      </c>
      <c r="P8" s="88"/>
      <c r="Q8" s="88"/>
      <c r="R8" s="88"/>
      <c r="S8" s="88"/>
      <c r="T8" s="88"/>
    </row>
    <row r="9" spans="1:20" ht="12.75">
      <c r="A9" s="29">
        <f t="shared" si="3"/>
        <v>0</v>
      </c>
      <c r="B9" s="75">
        <f t="shared" si="4"/>
        <v>47</v>
      </c>
      <c r="C9" s="76">
        <v>3</v>
      </c>
      <c r="D9" s="77">
        <f t="shared" si="5"/>
        <v>126824.88160793748</v>
      </c>
      <c r="E9" s="77">
        <f>E8*(1+'401k Calculator'!F$21)</f>
        <v>5468.2992</v>
      </c>
      <c r="F9" s="77">
        <f>D9*'401k Calculator'!G$37+E9*'401k Calculator'!G$37</f>
        <v>10120.428331807216</v>
      </c>
      <c r="G9" s="78">
        <f t="shared" si="0"/>
        <v>142413.60913974472</v>
      </c>
      <c r="H9" s="27"/>
      <c r="I9" s="75">
        <f t="shared" si="6"/>
        <v>47</v>
      </c>
      <c r="J9" s="76">
        <v>3</v>
      </c>
      <c r="K9" s="77">
        <f t="shared" si="7"/>
        <v>122712.3247443125</v>
      </c>
      <c r="L9" s="77">
        <f>L8*(1+'401k Calculator'!F$21)</f>
        <v>3645.5328000000004</v>
      </c>
      <c r="M9" s="77">
        <f>K9*'401k Calculator'!G$37+L9*'401k Calculator'!G$37/2</f>
        <v>9526.934472539904</v>
      </c>
      <c r="N9" s="78">
        <f t="shared" si="1"/>
        <v>135884.7920168524</v>
      </c>
      <c r="O9" s="56">
        <f t="shared" si="2"/>
        <v>6528.817122892302</v>
      </c>
      <c r="P9" s="88"/>
      <c r="Q9" s="88"/>
      <c r="R9" s="88"/>
      <c r="S9" s="88"/>
      <c r="T9" s="88"/>
    </row>
    <row r="10" spans="1:20" ht="12.75">
      <c r="A10" s="29">
        <f t="shared" si="3"/>
        <v>0</v>
      </c>
      <c r="B10" s="79">
        <f t="shared" si="4"/>
        <v>48</v>
      </c>
      <c r="C10" s="80">
        <v>4</v>
      </c>
      <c r="D10" s="81">
        <f t="shared" si="5"/>
        <v>142413.60913974472</v>
      </c>
      <c r="E10" s="81">
        <f>E9*(1+'401k Calculator'!F$21)</f>
        <v>5687.031168</v>
      </c>
      <c r="F10" s="81">
        <f>D10*'401k Calculator'!G$37+E10*'401k Calculator'!G$37</f>
        <v>11329.698983542468</v>
      </c>
      <c r="G10" s="82">
        <f t="shared" si="0"/>
        <v>159430.33929128718</v>
      </c>
      <c r="H10" s="27"/>
      <c r="I10" s="79">
        <f t="shared" si="6"/>
        <v>48</v>
      </c>
      <c r="J10" s="80">
        <v>4</v>
      </c>
      <c r="K10" s="81">
        <f t="shared" si="7"/>
        <v>135884.7920168524</v>
      </c>
      <c r="L10" s="81">
        <f>L9*(1+'401k Calculator'!F$21)</f>
        <v>3791.3541120000004</v>
      </c>
      <c r="M10" s="81">
        <f>K10*'401k Calculator'!G$37+L10*'401k Calculator'!G$37/2</f>
        <v>10540.205884073208</v>
      </c>
      <c r="N10" s="82">
        <f t="shared" si="1"/>
        <v>150216.35201292564</v>
      </c>
      <c r="O10" s="56">
        <f t="shared" si="2"/>
        <v>9213.987278361543</v>
      </c>
      <c r="P10" s="88"/>
      <c r="Q10" s="88"/>
      <c r="R10" s="88"/>
      <c r="S10" s="88"/>
      <c r="T10" s="88"/>
    </row>
    <row r="11" spans="1:20" ht="12.75">
      <c r="A11" s="29">
        <f t="shared" si="3"/>
        <v>0</v>
      </c>
      <c r="B11" s="75">
        <f t="shared" si="4"/>
        <v>49</v>
      </c>
      <c r="C11" s="76">
        <v>5</v>
      </c>
      <c r="D11" s="77">
        <f t="shared" si="5"/>
        <v>159430.33929128718</v>
      </c>
      <c r="E11" s="77">
        <f>E10*(1+'401k Calculator'!F$21)</f>
        <v>5914.51241472</v>
      </c>
      <c r="F11" s="77">
        <f>D11*'401k Calculator'!G$37+E11*'401k Calculator'!G$37</f>
        <v>12648.881155509547</v>
      </c>
      <c r="G11" s="78">
        <f t="shared" si="0"/>
        <v>177993.73286151674</v>
      </c>
      <c r="H11" s="27"/>
      <c r="I11" s="75">
        <f t="shared" si="6"/>
        <v>49</v>
      </c>
      <c r="J11" s="76">
        <v>5</v>
      </c>
      <c r="K11" s="77">
        <f t="shared" si="7"/>
        <v>150216.35201292564</v>
      </c>
      <c r="L11" s="77">
        <f>L10*(1+'401k Calculator'!F$21)</f>
        <v>3943.0082764800004</v>
      </c>
      <c r="M11" s="77">
        <f>K11*'401k Calculator'!G$37+L11*'401k Calculator'!G$37/2</f>
        <v>11642.370995564168</v>
      </c>
      <c r="N11" s="78">
        <f t="shared" si="1"/>
        <v>165801.73128496978</v>
      </c>
      <c r="O11" s="56">
        <f t="shared" si="2"/>
        <v>12192.001576546958</v>
      </c>
      <c r="P11" s="88"/>
      <c r="Q11" s="88"/>
      <c r="R11" s="88"/>
      <c r="S11" s="88"/>
      <c r="T11" s="88"/>
    </row>
    <row r="12" spans="1:20" ht="12.75">
      <c r="A12" s="29">
        <f t="shared" si="3"/>
        <v>0</v>
      </c>
      <c r="B12" s="79">
        <f t="shared" si="4"/>
        <v>50</v>
      </c>
      <c r="C12" s="80">
        <v>6</v>
      </c>
      <c r="D12" s="81">
        <f t="shared" si="5"/>
        <v>177993.73286151674</v>
      </c>
      <c r="E12" s="81">
        <f>E11*(1+'401k Calculator'!F$21)</f>
        <v>6151.0929113088005</v>
      </c>
      <c r="F12" s="81">
        <f>D12*'401k Calculator'!G$37+E12*'401k Calculator'!G$37</f>
        <v>14087.079171621152</v>
      </c>
      <c r="G12" s="82">
        <f t="shared" si="0"/>
        <v>198231.9049444467</v>
      </c>
      <c r="H12" s="27"/>
      <c r="I12" s="79">
        <f t="shared" si="6"/>
        <v>50</v>
      </c>
      <c r="J12" s="80">
        <v>6</v>
      </c>
      <c r="K12" s="81">
        <f t="shared" si="7"/>
        <v>165801.73128496978</v>
      </c>
      <c r="L12" s="81">
        <f>L11*(1+'401k Calculator'!F$21)</f>
        <v>4100.7286075392</v>
      </c>
      <c r="M12" s="81">
        <f>K12*'401k Calculator'!G$37+L12*'401k Calculator'!G$37/2</f>
        <v>12840.68531253856</v>
      </c>
      <c r="N12" s="82">
        <f t="shared" si="1"/>
        <v>182743.14520504753</v>
      </c>
      <c r="O12" s="56">
        <f t="shared" si="2"/>
        <v>15488.75973939916</v>
      </c>
      <c r="P12" s="88"/>
      <c r="Q12" s="88"/>
      <c r="R12" s="88"/>
      <c r="S12" s="88"/>
      <c r="T12" s="88"/>
    </row>
    <row r="13" spans="1:20" ht="12.75">
      <c r="A13" s="29">
        <f t="shared" si="3"/>
        <v>0</v>
      </c>
      <c r="B13" s="75">
        <f t="shared" si="4"/>
        <v>51</v>
      </c>
      <c r="C13" s="76">
        <v>7</v>
      </c>
      <c r="D13" s="77">
        <f t="shared" si="5"/>
        <v>198231.9049444467</v>
      </c>
      <c r="E13" s="77">
        <f>E12*(1+'401k Calculator'!F$21)</f>
        <v>6397.136627761152</v>
      </c>
      <c r="F13" s="77">
        <f>D13*'401k Calculator'!G$37+E13*'401k Calculator'!G$37</f>
        <v>15654.121680273898</v>
      </c>
      <c r="G13" s="78">
        <f t="shared" si="0"/>
        <v>220283.16325248175</v>
      </c>
      <c r="H13" s="27"/>
      <c r="I13" s="75">
        <f t="shared" si="6"/>
        <v>51</v>
      </c>
      <c r="J13" s="76">
        <v>7</v>
      </c>
      <c r="K13" s="77">
        <f t="shared" si="7"/>
        <v>182743.14520504753</v>
      </c>
      <c r="L13" s="77">
        <f>L12*(1+'401k Calculator'!F$21)</f>
        <v>4264.757751840769</v>
      </c>
      <c r="M13" s="77">
        <f>K13*'401k Calculator'!G$37+L13*'401k Calculator'!G$37/2</f>
        <v>14142.977592194044</v>
      </c>
      <c r="N13" s="78">
        <f t="shared" si="1"/>
        <v>201150.88054908236</v>
      </c>
      <c r="O13" s="56">
        <f t="shared" si="2"/>
        <v>19132.282703399396</v>
      </c>
      <c r="P13" s="88"/>
      <c r="Q13" s="88"/>
      <c r="R13" s="88"/>
      <c r="S13" s="88"/>
      <c r="T13" s="88"/>
    </row>
    <row r="14" spans="1:20" ht="12.75">
      <c r="A14" s="29">
        <f t="shared" si="3"/>
        <v>0</v>
      </c>
      <c r="B14" s="79">
        <f t="shared" si="4"/>
        <v>52</v>
      </c>
      <c r="C14" s="80">
        <v>8</v>
      </c>
      <c r="D14" s="81">
        <f t="shared" si="5"/>
        <v>220283.16325248175</v>
      </c>
      <c r="E14" s="81">
        <f>E13*(1+'401k Calculator'!F$21)</f>
        <v>6653.022092871599</v>
      </c>
      <c r="F14" s="81">
        <f>D14*'401k Calculator'!G$37+E14*'401k Calculator'!G$37</f>
        <v>17360.61817891953</v>
      </c>
      <c r="G14" s="82">
        <f t="shared" si="0"/>
        <v>244296.8035242729</v>
      </c>
      <c r="H14" s="27"/>
      <c r="I14" s="79">
        <f t="shared" si="6"/>
        <v>52</v>
      </c>
      <c r="J14" s="80">
        <v>8</v>
      </c>
      <c r="K14" s="81">
        <f t="shared" si="7"/>
        <v>201150.88054908236</v>
      </c>
      <c r="L14" s="81">
        <f>L13*(1+'401k Calculator'!F$21)</f>
        <v>4435.348061914399</v>
      </c>
      <c r="M14" s="81">
        <f>K14*'401k Calculator'!G$37+L14*'401k Calculator'!G$37/2</f>
        <v>15557.694425373022</v>
      </c>
      <c r="N14" s="82">
        <f t="shared" si="1"/>
        <v>221143.9230363698</v>
      </c>
      <c r="O14" s="56">
        <f t="shared" si="2"/>
        <v>23152.88048790311</v>
      </c>
      <c r="P14" s="88"/>
      <c r="Q14" s="88"/>
      <c r="R14" s="88"/>
      <c r="S14" s="88"/>
      <c r="T14" s="88"/>
    </row>
    <row r="15" spans="1:20" ht="12.75">
      <c r="A15" s="29">
        <f t="shared" si="3"/>
        <v>0</v>
      </c>
      <c r="B15" s="75">
        <f t="shared" si="4"/>
        <v>53</v>
      </c>
      <c r="C15" s="76">
        <v>9</v>
      </c>
      <c r="D15" s="77">
        <f t="shared" si="5"/>
        <v>244296.8035242729</v>
      </c>
      <c r="E15" s="77">
        <f>E14*(1+'401k Calculator'!F$21)</f>
        <v>6919.142976586463</v>
      </c>
      <c r="F15" s="77">
        <f>D15*'401k Calculator'!G$37+E15*'401k Calculator'!G$37</f>
        <v>19218.01990731574</v>
      </c>
      <c r="G15" s="78">
        <f t="shared" si="0"/>
        <v>270433.9664081751</v>
      </c>
      <c r="H15" s="27"/>
      <c r="I15" s="75">
        <f t="shared" si="6"/>
        <v>53</v>
      </c>
      <c r="J15" s="76">
        <v>9</v>
      </c>
      <c r="K15" s="77">
        <f t="shared" si="7"/>
        <v>221143.9230363698</v>
      </c>
      <c r="L15" s="77">
        <f>L14*(1+'401k Calculator'!F$21)</f>
        <v>4612.761984390975</v>
      </c>
      <c r="M15" s="77">
        <f>K15*'401k Calculator'!G$37+L15*'401k Calculator'!G$37/2</f>
        <v>17093.94825818524</v>
      </c>
      <c r="N15" s="78">
        <f t="shared" si="1"/>
        <v>242850.63327894598</v>
      </c>
      <c r="O15" s="56">
        <f t="shared" si="2"/>
        <v>27583.33312922914</v>
      </c>
      <c r="P15" s="88"/>
      <c r="Q15" s="88"/>
      <c r="R15" s="88"/>
      <c r="S15" s="88"/>
      <c r="T15" s="88"/>
    </row>
    <row r="16" spans="1:20" ht="12.75">
      <c r="A16" s="29">
        <f t="shared" si="3"/>
        <v>0</v>
      </c>
      <c r="B16" s="79">
        <f t="shared" si="4"/>
        <v>54</v>
      </c>
      <c r="C16" s="80">
        <v>10</v>
      </c>
      <c r="D16" s="81">
        <f t="shared" si="5"/>
        <v>270433.9664081751</v>
      </c>
      <c r="E16" s="81">
        <f>E15*(1+'401k Calculator'!F$21)</f>
        <v>7195.908695649922</v>
      </c>
      <c r="F16" s="81">
        <f>D16*'401k Calculator'!G$37+E16*'401k Calculator'!G$37</f>
        <v>21238.68544544261</v>
      </c>
      <c r="G16" s="82">
        <f t="shared" si="0"/>
        <v>298868.5605492677</v>
      </c>
      <c r="H16" s="27"/>
      <c r="I16" s="79">
        <f t="shared" si="6"/>
        <v>54</v>
      </c>
      <c r="J16" s="80">
        <v>10</v>
      </c>
      <c r="K16" s="81">
        <f t="shared" si="7"/>
        <v>242850.63327894598</v>
      </c>
      <c r="L16" s="81">
        <f>L15*(1+'401k Calculator'!F$21)</f>
        <v>4797.272463766614</v>
      </c>
      <c r="M16" s="81">
        <f>K16*'401k Calculator'!G$37+L16*'401k Calculator'!G$37/2</f>
        <v>18761.569117578438</v>
      </c>
      <c r="N16" s="82">
        <f t="shared" si="1"/>
        <v>266409.47486029105</v>
      </c>
      <c r="O16" s="56">
        <f t="shared" si="2"/>
        <v>32459.08568897663</v>
      </c>
      <c r="P16" s="88"/>
      <c r="Q16" s="88"/>
      <c r="R16" s="88"/>
      <c r="S16" s="88"/>
      <c r="T16" s="88"/>
    </row>
    <row r="17" spans="1:20" ht="12.75">
      <c r="A17" s="29">
        <f t="shared" si="3"/>
        <v>0</v>
      </c>
      <c r="B17" s="75">
        <f t="shared" si="4"/>
        <v>55</v>
      </c>
      <c r="C17" s="76">
        <v>11</v>
      </c>
      <c r="D17" s="77">
        <f t="shared" si="5"/>
        <v>298868.5605492677</v>
      </c>
      <c r="E17" s="77">
        <f>E16*(1+'401k Calculator'!F$21)</f>
        <v>7483.745043475919</v>
      </c>
      <c r="F17" s="77">
        <f>D17*'401k Calculator'!G$37+E17*'401k Calculator'!G$37</f>
        <v>23435.951377844878</v>
      </c>
      <c r="G17" s="78">
        <f t="shared" si="0"/>
        <v>329788.2569705885</v>
      </c>
      <c r="H17" s="27"/>
      <c r="I17" s="75">
        <f t="shared" si="6"/>
        <v>55</v>
      </c>
      <c r="J17" s="76">
        <v>11</v>
      </c>
      <c r="K17" s="77">
        <f t="shared" si="7"/>
        <v>266409.47486029105</v>
      </c>
      <c r="L17" s="77">
        <f>L16*(1+'401k Calculator'!F$21)</f>
        <v>4989.163362317279</v>
      </c>
      <c r="M17" s="77">
        <f>K17*'401k Calculator'!G$37+L17*'401k Calculator'!G$37/2</f>
        <v>20571.160325420897</v>
      </c>
      <c r="N17" s="78">
        <f t="shared" si="1"/>
        <v>291969.7985480292</v>
      </c>
      <c r="O17" s="56">
        <f t="shared" si="2"/>
        <v>37818.45842255931</v>
      </c>
      <c r="P17" s="88"/>
      <c r="Q17" s="88"/>
      <c r="R17" s="88"/>
      <c r="S17" s="88"/>
      <c r="T17" s="88"/>
    </row>
    <row r="18" spans="1:20" ht="12.75">
      <c r="A18" s="29">
        <f t="shared" si="3"/>
        <v>0</v>
      </c>
      <c r="B18" s="79">
        <f t="shared" si="4"/>
        <v>56</v>
      </c>
      <c r="C18" s="80">
        <v>12</v>
      </c>
      <c r="D18" s="81">
        <f t="shared" si="5"/>
        <v>329788.2569705885</v>
      </c>
      <c r="E18" s="81">
        <f>E17*(1+'401k Calculator'!F$21)</f>
        <v>7783.094845214956</v>
      </c>
      <c r="F18" s="81">
        <f>D18*'401k Calculator'!G$37+E18*'401k Calculator'!G$37</f>
        <v>25824.20841390896</v>
      </c>
      <c r="G18" s="82">
        <f t="shared" si="0"/>
        <v>363395.56022971246</v>
      </c>
      <c r="H18" s="27"/>
      <c r="I18" s="79">
        <f t="shared" si="6"/>
        <v>56</v>
      </c>
      <c r="J18" s="80">
        <v>12</v>
      </c>
      <c r="K18" s="81">
        <f t="shared" si="7"/>
        <v>291969.7985480292</v>
      </c>
      <c r="L18" s="81">
        <f>L17*(1+'401k Calculator'!F$21)</f>
        <v>5188.72989680997</v>
      </c>
      <c r="M18" s="81">
        <f>K18*'401k Calculator'!G$37+L18*'401k Calculator'!G$37/2</f>
        <v>22534.158507477212</v>
      </c>
      <c r="N18" s="82">
        <f t="shared" si="1"/>
        <v>319692.6869523164</v>
      </c>
      <c r="O18" s="56">
        <f t="shared" si="2"/>
        <v>43702.87327739608</v>
      </c>
      <c r="P18" s="88"/>
      <c r="Q18" s="88"/>
      <c r="R18" s="88"/>
      <c r="S18" s="88"/>
      <c r="T18" s="88"/>
    </row>
    <row r="19" spans="1:20" ht="12.75">
      <c r="A19" s="29">
        <f t="shared" si="3"/>
        <v>0</v>
      </c>
      <c r="B19" s="75">
        <f t="shared" si="4"/>
        <v>57</v>
      </c>
      <c r="C19" s="76">
        <v>13</v>
      </c>
      <c r="D19" s="77">
        <f t="shared" si="5"/>
        <v>363395.56022971246</v>
      </c>
      <c r="E19" s="77">
        <f>E18*(1+'401k Calculator'!F$21)</f>
        <v>8094.4186390235545</v>
      </c>
      <c r="F19" s="77">
        <f>D19*'401k Calculator'!G$37+E19*'401k Calculator'!G$37</f>
        <v>28418.9833834583</v>
      </c>
      <c r="G19" s="78">
        <f t="shared" si="0"/>
        <v>399908.9622521943</v>
      </c>
      <c r="H19" s="27"/>
      <c r="I19" s="75">
        <f t="shared" si="6"/>
        <v>57</v>
      </c>
      <c r="J19" s="76">
        <v>13</v>
      </c>
      <c r="K19" s="77">
        <f t="shared" si="7"/>
        <v>319692.6869523164</v>
      </c>
      <c r="L19" s="77">
        <f>L18*(1+'401k Calculator'!F$21)</f>
        <v>5396.279092682369</v>
      </c>
      <c r="M19" s="77">
        <f>K19*'401k Calculator'!G$37+L19*'401k Calculator'!G$37/2</f>
        <v>24662.8982271473</v>
      </c>
      <c r="N19" s="78">
        <f t="shared" si="1"/>
        <v>349751.864272146</v>
      </c>
      <c r="O19" s="56">
        <f t="shared" si="2"/>
        <v>50157.097980048275</v>
      </c>
      <c r="P19" s="88"/>
      <c r="Q19" s="88"/>
      <c r="R19" s="88"/>
      <c r="S19" s="88"/>
      <c r="T19" s="88"/>
    </row>
    <row r="20" spans="1:20" ht="12.75">
      <c r="A20" s="29">
        <f t="shared" si="3"/>
        <v>0</v>
      </c>
      <c r="B20" s="79">
        <f t="shared" si="4"/>
        <v>58</v>
      </c>
      <c r="C20" s="80">
        <v>14</v>
      </c>
      <c r="D20" s="81">
        <f t="shared" si="5"/>
        <v>399908.9622521943</v>
      </c>
      <c r="E20" s="81">
        <f>E19*(1+'401k Calculator'!F$21)</f>
        <v>8418.195384584496</v>
      </c>
      <c r="F20" s="81">
        <f>D20*'401k Calculator'!G$37+E20*'401k Calculator'!G$37</f>
        <v>31237.02755921357</v>
      </c>
      <c r="G20" s="82">
        <f t="shared" si="0"/>
        <v>439564.18519599235</v>
      </c>
      <c r="H20" s="27"/>
      <c r="I20" s="79">
        <f t="shared" si="6"/>
        <v>58</v>
      </c>
      <c r="J20" s="80">
        <v>14</v>
      </c>
      <c r="K20" s="81">
        <f t="shared" si="7"/>
        <v>349751.864272146</v>
      </c>
      <c r="L20" s="81">
        <f>L19*(1+'401k Calculator'!F$21)</f>
        <v>5612.130256389664</v>
      </c>
      <c r="M20" s="81">
        <f>K20*'401k Calculator'!G$37+L20*'401k Calculator'!G$37/2</f>
        <v>26970.68159912607</v>
      </c>
      <c r="N20" s="82">
        <f t="shared" si="1"/>
        <v>382334.6761276618</v>
      </c>
      <c r="O20" s="56">
        <f t="shared" si="2"/>
        <v>57229.509068330575</v>
      </c>
      <c r="P20" s="88"/>
      <c r="Q20" s="88"/>
      <c r="R20" s="88"/>
      <c r="S20" s="88"/>
      <c r="T20" s="88"/>
    </row>
    <row r="21" spans="1:20" ht="12.75">
      <c r="A21" s="29">
        <f t="shared" si="3"/>
        <v>0</v>
      </c>
      <c r="B21" s="75">
        <f t="shared" si="4"/>
        <v>59</v>
      </c>
      <c r="C21" s="76">
        <v>15</v>
      </c>
      <c r="D21" s="77">
        <f t="shared" si="5"/>
        <v>439564.18519599235</v>
      </c>
      <c r="E21" s="77">
        <f>E20*(1+'401k Calculator'!F$21)</f>
        <v>8754.923199967876</v>
      </c>
      <c r="F21" s="77">
        <f>D21*'401k Calculator'!G$37+E21*'401k Calculator'!G$37</f>
        <v>34296.41179229095</v>
      </c>
      <c r="G21" s="78">
        <f t="shared" si="0"/>
        <v>482615.52018825116</v>
      </c>
      <c r="H21" s="27"/>
      <c r="I21" s="75">
        <f t="shared" si="6"/>
        <v>59</v>
      </c>
      <c r="J21" s="76">
        <v>15</v>
      </c>
      <c r="K21" s="77">
        <f t="shared" si="7"/>
        <v>382334.6761276618</v>
      </c>
      <c r="L21" s="77">
        <f>L20*(1+'401k Calculator'!F$21)</f>
        <v>5836.615466645251</v>
      </c>
      <c r="M21" s="77">
        <f>K21*'401k Calculator'!G$37+L21*'401k Calculator'!G$37/2</f>
        <v>29471.8532653653</v>
      </c>
      <c r="N21" s="78">
        <f t="shared" si="1"/>
        <v>417643.14485967235</v>
      </c>
      <c r="O21" s="56">
        <f t="shared" si="2"/>
        <v>64972.37532857881</v>
      </c>
      <c r="P21" s="88"/>
      <c r="Q21" s="88"/>
      <c r="R21" s="88"/>
      <c r="S21" s="88"/>
      <c r="T21" s="88"/>
    </row>
    <row r="22" spans="1:20" ht="12.75">
      <c r="A22" s="29">
        <f t="shared" si="3"/>
        <v>0</v>
      </c>
      <c r="B22" s="79">
        <f t="shared" si="4"/>
        <v>60</v>
      </c>
      <c r="C22" s="80">
        <v>16</v>
      </c>
      <c r="D22" s="81">
        <f t="shared" si="5"/>
        <v>482615.52018825116</v>
      </c>
      <c r="E22" s="81">
        <f>E21*(1+'401k Calculator'!F$21)</f>
        <v>9105.120127966591</v>
      </c>
      <c r="F22" s="81">
        <f>D22*'401k Calculator'!G$37+E22*'401k Calculator'!G$37</f>
        <v>37616.628984190655</v>
      </c>
      <c r="G22" s="82">
        <f t="shared" si="0"/>
        <v>529337.2693004084</v>
      </c>
      <c r="H22" s="27"/>
      <c r="I22" s="79">
        <f t="shared" si="6"/>
        <v>60</v>
      </c>
      <c r="J22" s="80">
        <v>16</v>
      </c>
      <c r="K22" s="81">
        <f t="shared" si="7"/>
        <v>417643.14485967235</v>
      </c>
      <c r="L22" s="81">
        <f>L21*(1+'401k Calculator'!F$21)</f>
        <v>6070.080085311061</v>
      </c>
      <c r="M22" s="81">
        <f>K22*'401k Calculator'!G$37+L22*'401k Calculator'!G$37/2</f>
        <v>32181.881145028077</v>
      </c>
      <c r="N22" s="82">
        <f t="shared" si="1"/>
        <v>455895.10609001154</v>
      </c>
      <c r="O22" s="56">
        <f t="shared" si="2"/>
        <v>73442.16321039689</v>
      </c>
      <c r="P22" s="88"/>
      <c r="Q22" s="88"/>
      <c r="R22" s="88"/>
      <c r="S22" s="88"/>
      <c r="T22" s="88"/>
    </row>
    <row r="23" spans="1:20" ht="12.75">
      <c r="A23" s="29">
        <f t="shared" si="3"/>
        <v>0</v>
      </c>
      <c r="B23" s="75">
        <f t="shared" si="4"/>
        <v>61</v>
      </c>
      <c r="C23" s="76">
        <v>17</v>
      </c>
      <c r="D23" s="77">
        <f t="shared" si="5"/>
        <v>529337.2693004084</v>
      </c>
      <c r="E23" s="77">
        <f>E22*(1+'401k Calculator'!F$21)</f>
        <v>9469.324933085256</v>
      </c>
      <c r="F23" s="77">
        <f>D23*'401k Calculator'!G$37+E23*'401k Calculator'!G$37</f>
        <v>41218.70445886226</v>
      </c>
      <c r="G23" s="78">
        <f t="shared" si="0"/>
        <v>580025.298692356</v>
      </c>
      <c r="H23" s="27"/>
      <c r="I23" s="75">
        <f t="shared" si="6"/>
        <v>61</v>
      </c>
      <c r="J23" s="76">
        <v>17</v>
      </c>
      <c r="K23" s="77">
        <f t="shared" si="7"/>
        <v>455895.10609001154</v>
      </c>
      <c r="L23" s="77">
        <f>L22*(1+'401k Calculator'!F$21)</f>
        <v>6312.883288723504</v>
      </c>
      <c r="M23" s="77">
        <f>K23*'401k Calculator'!G$37+L23*'401k Calculator'!G$37/2</f>
        <v>35117.44340167955</v>
      </c>
      <c r="N23" s="78">
        <f t="shared" si="1"/>
        <v>497325.43278041465</v>
      </c>
      <c r="O23" s="56">
        <f t="shared" si="2"/>
        <v>82699.86591194134</v>
      </c>
      <c r="P23" s="88"/>
      <c r="Q23" s="88"/>
      <c r="R23" s="88"/>
      <c r="S23" s="88"/>
      <c r="T23" s="88"/>
    </row>
    <row r="24" spans="1:20" ht="12.75">
      <c r="A24" s="29">
        <f t="shared" si="3"/>
        <v>1</v>
      </c>
      <c r="B24" s="79">
        <f t="shared" si="4"/>
        <v>62</v>
      </c>
      <c r="C24" s="80">
        <v>18</v>
      </c>
      <c r="D24" s="81">
        <f t="shared" si="5"/>
        <v>580025.298692356</v>
      </c>
      <c r="E24" s="81">
        <f>E23*(1+'401k Calculator'!F$21)</f>
        <v>9848.097930408667</v>
      </c>
      <c r="F24" s="81">
        <f>D24*'401k Calculator'!G$37+E24*'401k Calculator'!G$37</f>
        <v>45125.314841641484</v>
      </c>
      <c r="G24" s="82">
        <f t="shared" si="0"/>
        <v>634998.7114644061</v>
      </c>
      <c r="H24" s="27"/>
      <c r="I24" s="79">
        <f t="shared" si="6"/>
        <v>62</v>
      </c>
      <c r="J24" s="80">
        <v>18</v>
      </c>
      <c r="K24" s="81">
        <f t="shared" si="7"/>
        <v>497325.43278041465</v>
      </c>
      <c r="L24" s="81">
        <f>L23*(1+'401k Calculator'!F$21)</f>
        <v>6565.3986202724445</v>
      </c>
      <c r="M24" s="81">
        <f>K24*'401k Calculator'!G$37+L24*'401k Calculator'!G$37/2</f>
        <v>38296.522104927135</v>
      </c>
      <c r="N24" s="82">
        <f t="shared" si="1"/>
        <v>542187.3535056142</v>
      </c>
      <c r="O24" s="56">
        <f t="shared" si="2"/>
        <v>92811.3579587919</v>
      </c>
      <c r="P24" s="88"/>
      <c r="Q24" s="88"/>
      <c r="R24" s="88"/>
      <c r="S24" s="88"/>
      <c r="T24" s="88"/>
    </row>
    <row r="25" spans="1:20" ht="12.75">
      <c r="A25" s="29">
        <f t="shared" si="3"/>
        <v>0</v>
      </c>
      <c r="B25" s="75">
        <f t="shared" si="4"/>
        <v>63</v>
      </c>
      <c r="C25" s="76">
        <v>19</v>
      </c>
      <c r="D25" s="77">
        <f t="shared" si="5"/>
        <v>634998.7114644061</v>
      </c>
      <c r="E25" s="77">
        <f>E24*(1+'401k Calculator'!F$21)</f>
        <v>10242.021847625014</v>
      </c>
      <c r="F25" s="77">
        <f>D25*'401k Calculator'!G$37+E25*'401k Calculator'!G$37</f>
        <v>49360.91609837037</v>
      </c>
      <c r="G25" s="78">
        <f t="shared" si="0"/>
        <v>694601.6494104015</v>
      </c>
      <c r="H25" s="27"/>
      <c r="I25" s="75">
        <f t="shared" si="6"/>
        <v>63</v>
      </c>
      <c r="J25" s="76">
        <v>19</v>
      </c>
      <c r="K25" s="77">
        <f t="shared" si="7"/>
        <v>542187.3535056142</v>
      </c>
      <c r="L25" s="77">
        <f>L24*(1+'401k Calculator'!F$21)</f>
        <v>6828.014565083343</v>
      </c>
      <c r="M25" s="77">
        <f>K25*'401k Calculator'!G$37+L25*'401k Calculator'!G$37/2</f>
        <v>41738.50410029392</v>
      </c>
      <c r="N25" s="78">
        <f t="shared" si="1"/>
        <v>590753.8721709915</v>
      </c>
      <c r="O25" s="56">
        <f t="shared" si="2"/>
        <v>103847.77723940997</v>
      </c>
      <c r="P25" s="88"/>
      <c r="Q25" s="88"/>
      <c r="R25" s="88"/>
      <c r="S25" s="88"/>
      <c r="T25" s="88"/>
    </row>
    <row r="26" spans="1:20" ht="12.75">
      <c r="A26" s="29">
        <f t="shared" si="3"/>
        <v>0</v>
      </c>
      <c r="B26" s="79">
        <f t="shared" si="4"/>
        <v>64</v>
      </c>
      <c r="C26" s="80">
        <v>20</v>
      </c>
      <c r="D26" s="81">
        <f t="shared" si="5"/>
        <v>694601.6494104015</v>
      </c>
      <c r="E26" s="81">
        <f>E25*(1+'401k Calculator'!F$21)</f>
        <v>10651.702721530015</v>
      </c>
      <c r="F26" s="81">
        <f>D26*'401k Calculator'!G$37+E26*'401k Calculator'!G$37</f>
        <v>53951.88143809274</v>
      </c>
      <c r="G26" s="82">
        <f t="shared" si="0"/>
        <v>759205.2335700243</v>
      </c>
      <c r="H26" s="27"/>
      <c r="I26" s="79">
        <f t="shared" si="6"/>
        <v>64</v>
      </c>
      <c r="J26" s="80">
        <v>20</v>
      </c>
      <c r="K26" s="81">
        <f t="shared" si="7"/>
        <v>590753.8721709915</v>
      </c>
      <c r="L26" s="81">
        <f>L25*(1+'401k Calculator'!F$21)</f>
        <v>7101.135147686677</v>
      </c>
      <c r="M26" s="81">
        <f>K26*'401k Calculator'!G$37+L26*'401k Calculator'!G$37/2</f>
        <v>45464.28964047985</v>
      </c>
      <c r="N26" s="82">
        <f t="shared" si="1"/>
        <v>643319.296959158</v>
      </c>
      <c r="O26" s="56">
        <f t="shared" si="2"/>
        <v>115885.93661086622</v>
      </c>
      <c r="P26" s="88"/>
      <c r="Q26" s="88"/>
      <c r="R26" s="88"/>
      <c r="S26" s="88"/>
      <c r="T26" s="88"/>
    </row>
    <row r="27" spans="1:20" ht="12.75">
      <c r="A27" s="29">
        <f t="shared" si="3"/>
        <v>0</v>
      </c>
      <c r="B27" s="75">
        <f t="shared" si="4"/>
        <v>65</v>
      </c>
      <c r="C27" s="76">
        <v>21</v>
      </c>
      <c r="D27" s="77">
        <f t="shared" si="5"/>
        <v>759205.2335700243</v>
      </c>
      <c r="E27" s="77">
        <f>E26*(1+'401k Calculator'!F$21)</f>
        <v>11077.770830391217</v>
      </c>
      <c r="F27" s="77">
        <f>D27*'401k Calculator'!G$37+E27*'401k Calculator'!G$37</f>
        <v>58926.649836631776</v>
      </c>
      <c r="G27" s="78">
        <f t="shared" si="0"/>
        <v>829209.6542370472</v>
      </c>
      <c r="H27" s="27"/>
      <c r="I27" s="75">
        <f t="shared" si="6"/>
        <v>65</v>
      </c>
      <c r="J27" s="76">
        <v>21</v>
      </c>
      <c r="K27" s="77">
        <f t="shared" si="7"/>
        <v>643319.296959158</v>
      </c>
      <c r="L27" s="77">
        <f>L26*(1+'401k Calculator'!F$21)</f>
        <v>7385.180553594144</v>
      </c>
      <c r="M27" s="77">
        <f>K27*'401k Calculator'!G$37+L27*'401k Calculator'!G$37/2</f>
        <v>49496.40937355055</v>
      </c>
      <c r="N27" s="78">
        <f t="shared" si="1"/>
        <v>700200.8868863027</v>
      </c>
      <c r="O27" s="56">
        <f t="shared" si="2"/>
        <v>129008.76735074446</v>
      </c>
      <c r="P27" s="88"/>
      <c r="Q27" s="88"/>
      <c r="R27" s="88"/>
      <c r="S27" s="88"/>
      <c r="T27" s="88"/>
    </row>
    <row r="28" spans="1:20" ht="12.75">
      <c r="A28" s="29">
        <f t="shared" si="3"/>
        <v>0</v>
      </c>
      <c r="B28" s="79">
        <f t="shared" si="4"/>
        <v>66</v>
      </c>
      <c r="C28" s="80">
        <v>22</v>
      </c>
      <c r="D28" s="81">
        <f t="shared" si="5"/>
        <v>829209.6542370472</v>
      </c>
      <c r="E28" s="81">
        <f>E27*(1+'401k Calculator'!F$21)</f>
        <v>11520.881663606866</v>
      </c>
      <c r="F28" s="81">
        <f>D28*'401k Calculator'!G$37+E28*'401k Calculator'!G$37</f>
        <v>64315.88599640002</v>
      </c>
      <c r="G28" s="82">
        <f t="shared" si="0"/>
        <v>905046.4218970541</v>
      </c>
      <c r="H28" s="27"/>
      <c r="I28" s="79">
        <f t="shared" si="6"/>
        <v>66</v>
      </c>
      <c r="J28" s="80">
        <v>22</v>
      </c>
      <c r="K28" s="81">
        <f t="shared" si="7"/>
        <v>700200.8868863027</v>
      </c>
      <c r="L28" s="81">
        <f>L27*(1+'401k Calculator'!F$21)</f>
        <v>7680.58777573791</v>
      </c>
      <c r="M28" s="81">
        <f>K28*'401k Calculator'!G$37+L28*'401k Calculator'!G$37/2</f>
        <v>53859.15032922412</v>
      </c>
      <c r="N28" s="82">
        <f t="shared" si="1"/>
        <v>761740.6249912647</v>
      </c>
      <c r="O28" s="56">
        <f t="shared" si="2"/>
        <v>143305.7969057894</v>
      </c>
      <c r="P28" s="88"/>
      <c r="Q28" s="88"/>
      <c r="R28" s="88"/>
      <c r="S28" s="88"/>
      <c r="T28" s="88"/>
    </row>
    <row r="29" spans="1:20" ht="12.75">
      <c r="A29" s="29">
        <f t="shared" si="3"/>
        <v>0</v>
      </c>
      <c r="B29" s="75">
        <f t="shared" si="4"/>
        <v>67</v>
      </c>
      <c r="C29" s="76">
        <v>23</v>
      </c>
      <c r="D29" s="77">
        <f t="shared" si="5"/>
        <v>905046.4218970541</v>
      </c>
      <c r="E29" s="77">
        <f>E28*(1+'401k Calculator'!F$21)</f>
        <v>11981.71693015114</v>
      </c>
      <c r="F29" s="77">
        <f>D29*'401k Calculator'!G$37+E29*'401k Calculator'!G$37</f>
        <v>70152.6526202812</v>
      </c>
      <c r="G29" s="78">
        <f t="shared" si="0"/>
        <v>987180.7914474864</v>
      </c>
      <c r="H29" s="27"/>
      <c r="I29" s="75">
        <f t="shared" si="6"/>
        <v>67</v>
      </c>
      <c r="J29" s="76">
        <v>23</v>
      </c>
      <c r="K29" s="77">
        <f t="shared" si="7"/>
        <v>761740.6249912647</v>
      </c>
      <c r="L29" s="77">
        <f>L28*(1+'401k Calculator'!F$21)</f>
        <v>7987.811286767427</v>
      </c>
      <c r="M29" s="77">
        <f>K29*'401k Calculator'!G$37+L29*'401k Calculator'!G$37/2</f>
        <v>58578.69159355059</v>
      </c>
      <c r="N29" s="78">
        <f t="shared" si="1"/>
        <v>828307.1278715828</v>
      </c>
      <c r="O29" s="56">
        <f t="shared" si="2"/>
        <v>158873.66357590363</v>
      </c>
      <c r="P29" s="88"/>
      <c r="Q29" s="88"/>
      <c r="R29" s="88"/>
      <c r="S29" s="88"/>
      <c r="T29" s="88"/>
    </row>
    <row r="30" spans="1:20" ht="12.75">
      <c r="A30" s="29">
        <f t="shared" si="3"/>
        <v>0</v>
      </c>
      <c r="B30" s="79">
        <f t="shared" si="4"/>
        <v>68</v>
      </c>
      <c r="C30" s="80">
        <v>24</v>
      </c>
      <c r="D30" s="81">
        <f t="shared" si="5"/>
        <v>987180.7914474864</v>
      </c>
      <c r="E30" s="81">
        <f>E29*(1+'401k Calculator'!F$21)</f>
        <v>12460.985607357186</v>
      </c>
      <c r="F30" s="81">
        <f>D30*'401k Calculator'!G$37+E30*'401k Calculator'!G$37</f>
        <v>76472.59594469552</v>
      </c>
      <c r="G30" s="82">
        <f t="shared" si="0"/>
        <v>1076114.3729995391</v>
      </c>
      <c r="H30" s="27"/>
      <c r="I30" s="79">
        <f t="shared" si="6"/>
        <v>68</v>
      </c>
      <c r="J30" s="80">
        <v>24</v>
      </c>
      <c r="K30" s="81">
        <f t="shared" si="7"/>
        <v>828307.1278715828</v>
      </c>
      <c r="L30" s="81">
        <f>L29*(1+'401k Calculator'!F$21)</f>
        <v>8307.323738238125</v>
      </c>
      <c r="M30" s="81">
        <f>K30*'401k Calculator'!G$37+L30*'401k Calculator'!G$37/2</f>
        <v>63683.250415163675</v>
      </c>
      <c r="N30" s="82">
        <f t="shared" si="1"/>
        <v>900297.7020249845</v>
      </c>
      <c r="O30" s="56">
        <f t="shared" si="2"/>
        <v>175816.6709745546</v>
      </c>
      <c r="P30" s="88"/>
      <c r="Q30" s="88"/>
      <c r="R30" s="88"/>
      <c r="S30" s="88"/>
      <c r="T30" s="88"/>
    </row>
    <row r="31" spans="1:20" ht="12.75">
      <c r="A31" s="29">
        <f t="shared" si="3"/>
        <v>0</v>
      </c>
      <c r="B31" s="75">
        <f t="shared" si="4"/>
        <v>69</v>
      </c>
      <c r="C31" s="76">
        <v>25</v>
      </c>
      <c r="D31" s="77">
        <f t="shared" si="5"/>
        <v>1076114.3729995391</v>
      </c>
      <c r="E31" s="77">
        <f>E30*(1+'401k Calculator'!F$21)</f>
        <v>12959.425031651474</v>
      </c>
      <c r="F31" s="77">
        <f>D31*'401k Calculator'!G$37+E31*'401k Calculator'!G$37</f>
        <v>83314.14554938607</v>
      </c>
      <c r="G31" s="78">
        <f t="shared" si="0"/>
        <v>1172387.9435805767</v>
      </c>
      <c r="H31" s="27"/>
      <c r="I31" s="75">
        <f t="shared" si="6"/>
        <v>69</v>
      </c>
      <c r="J31" s="76">
        <v>25</v>
      </c>
      <c r="K31" s="77">
        <f t="shared" si="7"/>
        <v>900297.7020249845</v>
      </c>
      <c r="L31" s="77">
        <f>L30*(1+'401k Calculator'!F$21)</f>
        <v>8639.61668776765</v>
      </c>
      <c r="M31" s="77">
        <f>K31*'401k Calculator'!G$37+L31*'401k Calculator'!G$37/2</f>
        <v>69203.23954321841</v>
      </c>
      <c r="N31" s="78">
        <f t="shared" si="1"/>
        <v>978140.5582559706</v>
      </c>
      <c r="O31" s="56">
        <f t="shared" si="2"/>
        <v>194247.3853246061</v>
      </c>
      <c r="P31" s="88"/>
      <c r="Q31" s="88"/>
      <c r="R31" s="88"/>
      <c r="S31" s="88"/>
      <c r="T31" s="88"/>
    </row>
    <row r="32" spans="1:20" ht="12.75">
      <c r="A32" s="29">
        <f t="shared" si="3"/>
        <v>0</v>
      </c>
      <c r="B32" s="79">
        <f t="shared" si="4"/>
        <v>70</v>
      </c>
      <c r="C32" s="80">
        <v>26</v>
      </c>
      <c r="D32" s="81">
        <f t="shared" si="5"/>
        <v>1172387.9435805767</v>
      </c>
      <c r="E32" s="81">
        <f>E31*(1+'401k Calculator'!F$21)</f>
        <v>13477.802032917532</v>
      </c>
      <c r="F32" s="81">
        <f>D32*'401k Calculator'!G$37+E32*'401k Calculator'!G$37</f>
        <v>90718.72953943229</v>
      </c>
      <c r="G32" s="82">
        <f t="shared" si="0"/>
        <v>1276584.4751529265</v>
      </c>
      <c r="H32" s="27"/>
      <c r="I32" s="79">
        <f t="shared" si="6"/>
        <v>70</v>
      </c>
      <c r="J32" s="80">
        <v>26</v>
      </c>
      <c r="K32" s="81">
        <f t="shared" si="7"/>
        <v>978140.5582559706</v>
      </c>
      <c r="L32" s="81">
        <f>L31*(1+'401k Calculator'!F$21)</f>
        <v>8985.201355278356</v>
      </c>
      <c r="M32" s="81">
        <f>K32*'401k Calculator'!G$37+L32*'401k Calculator'!G$37/2</f>
        <v>75171.43665842114</v>
      </c>
      <c r="N32" s="82">
        <f t="shared" si="1"/>
        <v>1062297.19626967</v>
      </c>
      <c r="O32" s="56">
        <f t="shared" si="2"/>
        <v>214287.27888325648</v>
      </c>
      <c r="P32" s="88"/>
      <c r="Q32" s="88"/>
      <c r="R32" s="88"/>
      <c r="S32" s="88"/>
      <c r="T32" s="88"/>
    </row>
    <row r="33" spans="1:20" ht="12.75">
      <c r="A33" s="29">
        <f t="shared" si="3"/>
        <v>0</v>
      </c>
      <c r="B33" s="75">
        <f t="shared" si="4"/>
        <v>71</v>
      </c>
      <c r="C33" s="76">
        <v>27</v>
      </c>
      <c r="D33" s="77">
        <f t="shared" si="5"/>
        <v>1276584.4751529265</v>
      </c>
      <c r="E33" s="77">
        <f>E32*(1+'401k Calculator'!F$21)</f>
        <v>14016.914114234234</v>
      </c>
      <c r="F33" s="77">
        <f>D33*'401k Calculator'!G$37+E33*'401k Calculator'!G$37</f>
        <v>98731.00627893778</v>
      </c>
      <c r="G33" s="78">
        <f t="shared" si="0"/>
        <v>1389332.3955460985</v>
      </c>
      <c r="H33" s="27"/>
      <c r="I33" s="75">
        <f t="shared" si="6"/>
        <v>71</v>
      </c>
      <c r="J33" s="76">
        <v>27</v>
      </c>
      <c r="K33" s="77">
        <f t="shared" si="7"/>
        <v>1062297.19626967</v>
      </c>
      <c r="L33" s="77">
        <f>L32*(1+'401k Calculator'!F$21)</f>
        <v>9344.60940948949</v>
      </c>
      <c r="M33" s="77">
        <f>K33*'401k Calculator'!G$37+L33*'401k Calculator'!G$37/2</f>
        <v>81623.16682454273</v>
      </c>
      <c r="N33" s="78">
        <f t="shared" si="1"/>
        <v>1153264.9725037022</v>
      </c>
      <c r="O33" s="56">
        <f t="shared" si="2"/>
        <v>236067.42304239632</v>
      </c>
      <c r="P33" s="88"/>
      <c r="Q33" s="88"/>
      <c r="R33" s="88"/>
      <c r="S33" s="88"/>
      <c r="T33" s="88"/>
    </row>
    <row r="34" spans="1:20" ht="12.75">
      <c r="A34" s="29">
        <f t="shared" si="3"/>
        <v>0</v>
      </c>
      <c r="B34" s="79">
        <f t="shared" si="4"/>
        <v>72</v>
      </c>
      <c r="C34" s="80">
        <v>28</v>
      </c>
      <c r="D34" s="81">
        <f t="shared" si="5"/>
        <v>1389332.3955460985</v>
      </c>
      <c r="E34" s="81">
        <f>E33*(1+'401k Calculator'!F$21)</f>
        <v>14577.590678803605</v>
      </c>
      <c r="F34" s="81">
        <f>D34*'401k Calculator'!G$37+E34*'401k Calculator'!G$37</f>
        <v>107399.11394620499</v>
      </c>
      <c r="G34" s="82">
        <f t="shared" si="0"/>
        <v>1511309.100171107</v>
      </c>
      <c r="H34" s="27"/>
      <c r="I34" s="79">
        <f t="shared" si="6"/>
        <v>72</v>
      </c>
      <c r="J34" s="80">
        <v>28</v>
      </c>
      <c r="K34" s="81">
        <f t="shared" si="7"/>
        <v>1153264.9725037022</v>
      </c>
      <c r="L34" s="81">
        <f>L33*(1+'401k Calculator'!F$21)</f>
        <v>9718.393785869072</v>
      </c>
      <c r="M34" s="81">
        <f>K34*'401k Calculator'!G$37+L34*'401k Calculator'!G$37/2</f>
        <v>88596.4989588427</v>
      </c>
      <c r="N34" s="82">
        <f t="shared" si="1"/>
        <v>1251579.8652484138</v>
      </c>
      <c r="O34" s="56">
        <f t="shared" si="2"/>
        <v>259729.23492269334</v>
      </c>
      <c r="P34" s="88"/>
      <c r="Q34" s="88"/>
      <c r="R34" s="88"/>
      <c r="S34" s="88"/>
      <c r="T34" s="88"/>
    </row>
    <row r="35" spans="1:20" ht="12.75">
      <c r="A35" s="29">
        <f t="shared" si="3"/>
        <v>0</v>
      </c>
      <c r="B35" s="75">
        <f t="shared" si="4"/>
        <v>73</v>
      </c>
      <c r="C35" s="76">
        <v>29</v>
      </c>
      <c r="D35" s="77">
        <f t="shared" si="5"/>
        <v>1511309.100171107</v>
      </c>
      <c r="E35" s="77">
        <f>E34*(1+'401k Calculator'!F$21)</f>
        <v>15160.694305955749</v>
      </c>
      <c r="F35" s="77">
        <f>D35*'401k Calculator'!G$37+E35*'401k Calculator'!G$37</f>
        <v>116774.93927749529</v>
      </c>
      <c r="G35" s="78">
        <f t="shared" si="0"/>
        <v>1643244.733754558</v>
      </c>
      <c r="H35" s="27"/>
      <c r="I35" s="75">
        <f t="shared" si="6"/>
        <v>73</v>
      </c>
      <c r="J35" s="76">
        <v>29</v>
      </c>
      <c r="K35" s="77">
        <f t="shared" si="7"/>
        <v>1251579.8652484138</v>
      </c>
      <c r="L35" s="77">
        <f>L34*(1+'401k Calculator'!F$21)</f>
        <v>10107.129537303836</v>
      </c>
      <c r="M35" s="77">
        <f>K35*'401k Calculator'!G$37+L35*'401k Calculator'!G$37/2</f>
        <v>96132.4573963055</v>
      </c>
      <c r="N35" s="78">
        <f t="shared" si="1"/>
        <v>1357819.452182023</v>
      </c>
      <c r="O35" s="56">
        <f t="shared" si="2"/>
        <v>285425.28157253494</v>
      </c>
      <c r="P35" s="88"/>
      <c r="Q35" s="88"/>
      <c r="R35" s="88"/>
      <c r="S35" s="88"/>
      <c r="T35" s="88"/>
    </row>
    <row r="36" spans="1:20" ht="12.75">
      <c r="A36" s="29">
        <f t="shared" si="3"/>
        <v>0</v>
      </c>
      <c r="B36" s="79">
        <f t="shared" si="4"/>
        <v>74</v>
      </c>
      <c r="C36" s="80">
        <v>30</v>
      </c>
      <c r="D36" s="81">
        <f t="shared" si="5"/>
        <v>1643244.733754558</v>
      </c>
      <c r="E36" s="81">
        <f>E35*(1+'401k Calculator'!F$21)</f>
        <v>15767.12207819398</v>
      </c>
      <c r="F36" s="81">
        <f>D36*'401k Calculator'!G$37+E36*'401k Calculator'!G$37</f>
        <v>126914.40697120549</v>
      </c>
      <c r="G36" s="82">
        <f t="shared" si="0"/>
        <v>1785926.2628039576</v>
      </c>
      <c r="H36" s="27"/>
      <c r="I36" s="79">
        <f t="shared" si="6"/>
        <v>74</v>
      </c>
      <c r="J36" s="80">
        <v>30</v>
      </c>
      <c r="K36" s="81">
        <f t="shared" si="7"/>
        <v>1357819.452182023</v>
      </c>
      <c r="L36" s="81">
        <f>L35*(1+'401k Calculator'!F$21)</f>
        <v>10511.41471879599</v>
      </c>
      <c r="M36" s="81">
        <f>K36*'401k Calculator'!G$37+L36*'401k Calculator'!G$37/2</f>
        <v>104275.2497049187</v>
      </c>
      <c r="N36" s="82">
        <f t="shared" si="1"/>
        <v>1472606.1166057377</v>
      </c>
      <c r="O36" s="56">
        <f t="shared" si="2"/>
        <v>313320.14619821985</v>
      </c>
      <c r="P36" s="88"/>
      <c r="Q36" s="88"/>
      <c r="R36" s="88"/>
      <c r="S36" s="88"/>
      <c r="T36" s="88"/>
    </row>
    <row r="37" spans="1:20" ht="12.75">
      <c r="A37" s="29">
        <f t="shared" si="3"/>
        <v>0</v>
      </c>
      <c r="B37" s="75">
        <f t="shared" si="4"/>
        <v>75</v>
      </c>
      <c r="C37" s="76">
        <f aca="true" t="shared" si="8" ref="C37:C44">C36+1</f>
        <v>31</v>
      </c>
      <c r="D37" s="77">
        <f t="shared" si="5"/>
        <v>1785926.2628039576</v>
      </c>
      <c r="E37" s="77">
        <f>E36*(1+'401k Calculator'!F$21)</f>
        <v>16397.806961321738</v>
      </c>
      <c r="F37" s="77">
        <f>D37*'401k Calculator'!G$37+E37*'401k Calculator'!G$37</f>
        <v>137877.79133704383</v>
      </c>
      <c r="G37" s="78">
        <f t="shared" si="0"/>
        <v>1940201.861102323</v>
      </c>
      <c r="H37" s="27"/>
      <c r="I37" s="75">
        <f t="shared" si="6"/>
        <v>75</v>
      </c>
      <c r="J37" s="76">
        <f aca="true" t="shared" si="9" ref="J37:J44">J36+1</f>
        <v>31</v>
      </c>
      <c r="K37" s="77">
        <f t="shared" si="7"/>
        <v>1472606.1166057377</v>
      </c>
      <c r="L37" s="77">
        <f>L36*(1+'401k Calculator'!F$21)</f>
        <v>10931.87130754783</v>
      </c>
      <c r="M37" s="77">
        <f>K37*'401k Calculator'!G$37+L37*'401k Calculator'!G$37/2</f>
        <v>113072.51199785262</v>
      </c>
      <c r="N37" s="78">
        <f t="shared" si="1"/>
        <v>1596610.4999111383</v>
      </c>
      <c r="O37" s="56">
        <f t="shared" si="2"/>
        <v>343591.3611911847</v>
      </c>
      <c r="P37" s="88"/>
      <c r="Q37" s="88"/>
      <c r="R37" s="88"/>
      <c r="S37" s="88"/>
      <c r="T37" s="88"/>
    </row>
    <row r="38" spans="1:20" ht="12.75">
      <c r="A38" s="29">
        <f t="shared" si="3"/>
        <v>0</v>
      </c>
      <c r="B38" s="79">
        <f t="shared" si="4"/>
        <v>76</v>
      </c>
      <c r="C38" s="80">
        <f t="shared" si="8"/>
        <v>32</v>
      </c>
      <c r="D38" s="81">
        <f t="shared" si="5"/>
        <v>1940201.861102323</v>
      </c>
      <c r="E38" s="81">
        <f>E37*(1+'401k Calculator'!F$21)</f>
        <v>17053.719239774608</v>
      </c>
      <c r="F38" s="81">
        <f>D38*'401k Calculator'!G$37+E38*'401k Calculator'!G$37</f>
        <v>149730.05189617045</v>
      </c>
      <c r="G38" s="82">
        <f t="shared" si="0"/>
        <v>2106985.632238268</v>
      </c>
      <c r="H38" s="27"/>
      <c r="I38" s="79">
        <f t="shared" si="6"/>
        <v>76</v>
      </c>
      <c r="J38" s="80">
        <f t="shared" si="9"/>
        <v>32</v>
      </c>
      <c r="K38" s="81">
        <f t="shared" si="7"/>
        <v>1596610.4999111383</v>
      </c>
      <c r="L38" s="81">
        <f>L37*(1+'401k Calculator'!F$21)</f>
        <v>11369.146159849743</v>
      </c>
      <c r="M38" s="81">
        <f>K38*'401k Calculator'!G$37+L38*'401k Calculator'!G$37/2</f>
        <v>122575.57308381631</v>
      </c>
      <c r="N38" s="82">
        <f t="shared" si="1"/>
        <v>1730555.2191548045</v>
      </c>
      <c r="O38" s="56">
        <f t="shared" si="2"/>
        <v>376430.41308346344</v>
      </c>
      <c r="P38" s="88"/>
      <c r="Q38" s="88"/>
      <c r="R38" s="88"/>
      <c r="S38" s="88"/>
      <c r="T38" s="88"/>
    </row>
    <row r="39" spans="1:20" ht="12.75">
      <c r="A39" s="29">
        <f t="shared" si="3"/>
        <v>0</v>
      </c>
      <c r="B39" s="75">
        <f t="shared" si="4"/>
        <v>77</v>
      </c>
      <c r="C39" s="76">
        <f t="shared" si="8"/>
        <v>33</v>
      </c>
      <c r="D39" s="77">
        <f t="shared" si="5"/>
        <v>2106985.632238268</v>
      </c>
      <c r="E39" s="77">
        <f>E38*(1+'401k Calculator'!F$21)</f>
        <v>17735.868009365593</v>
      </c>
      <c r="F39" s="77">
        <f>D39*'401k Calculator'!G$37+E39*'401k Calculator'!G$37</f>
        <v>162541.1947689439</v>
      </c>
      <c r="G39" s="78">
        <f t="shared" si="0"/>
        <v>2287262.6950165774</v>
      </c>
      <c r="H39" s="27"/>
      <c r="I39" s="75">
        <f t="shared" si="6"/>
        <v>77</v>
      </c>
      <c r="J39" s="76">
        <f t="shared" si="9"/>
        <v>33</v>
      </c>
      <c r="K39" s="77">
        <f t="shared" si="7"/>
        <v>1730555.2191548045</v>
      </c>
      <c r="L39" s="77">
        <f>L38*(1+'401k Calculator'!F$21)</f>
        <v>11823.912006243732</v>
      </c>
      <c r="M39" s="77">
        <f>K39*'401k Calculator'!G$37+L39*'401k Calculator'!G$37/2</f>
        <v>132839.73889958134</v>
      </c>
      <c r="N39" s="78">
        <f t="shared" si="1"/>
        <v>1875218.8700606297</v>
      </c>
      <c r="O39" s="56">
        <f t="shared" si="2"/>
        <v>412043.8249559477</v>
      </c>
      <c r="P39" s="88"/>
      <c r="Q39" s="88"/>
      <c r="R39" s="88"/>
      <c r="S39" s="88"/>
      <c r="T39" s="88"/>
    </row>
    <row r="40" spans="1:20" ht="12.75">
      <c r="A40" s="29">
        <f t="shared" si="3"/>
        <v>0</v>
      </c>
      <c r="B40" s="79">
        <f t="shared" si="4"/>
        <v>78</v>
      </c>
      <c r="C40" s="80">
        <f t="shared" si="8"/>
        <v>34</v>
      </c>
      <c r="D40" s="81">
        <f t="shared" si="5"/>
        <v>2287262.6950165774</v>
      </c>
      <c r="E40" s="81">
        <f>E39*(1+'401k Calculator'!F$21)</f>
        <v>18445.30272974022</v>
      </c>
      <c r="F40" s="81">
        <f>D40*'401k Calculator'!G$37+E40*'401k Calculator'!G$37</f>
        <v>176386.66182759326</v>
      </c>
      <c r="G40" s="82">
        <f t="shared" si="0"/>
        <v>2482094.6595739108</v>
      </c>
      <c r="H40" s="27"/>
      <c r="I40" s="79">
        <f t="shared" si="6"/>
        <v>78</v>
      </c>
      <c r="J40" s="80">
        <f t="shared" si="9"/>
        <v>34</v>
      </c>
      <c r="K40" s="81">
        <f t="shared" si="7"/>
        <v>1875218.8700606297</v>
      </c>
      <c r="L40" s="81">
        <f>L39*(1+'401k Calculator'!F$21)</f>
        <v>12296.868486493482</v>
      </c>
      <c r="M40" s="81">
        <f>K40*'401k Calculator'!G$37+L40*'401k Calculator'!G$37/2</f>
        <v>143924.59877924653</v>
      </c>
      <c r="N40" s="82">
        <f t="shared" si="1"/>
        <v>2031440.3373263697</v>
      </c>
      <c r="O40" s="56">
        <f t="shared" si="2"/>
        <v>450654.32224754104</v>
      </c>
      <c r="P40" s="88"/>
      <c r="Q40" s="88"/>
      <c r="R40" s="88"/>
      <c r="S40" s="88"/>
      <c r="T40" s="88"/>
    </row>
    <row r="41" spans="1:20" ht="12.75">
      <c r="A41" s="29">
        <f t="shared" si="3"/>
        <v>0</v>
      </c>
      <c r="B41" s="75">
        <f t="shared" si="4"/>
        <v>79</v>
      </c>
      <c r="C41" s="76">
        <f t="shared" si="8"/>
        <v>35</v>
      </c>
      <c r="D41" s="77">
        <f t="shared" si="5"/>
        <v>2482094.6595739108</v>
      </c>
      <c r="E41" s="77">
        <f>E40*(1+'401k Calculator'!F$21)</f>
        <v>19183.11483892983</v>
      </c>
      <c r="F41" s="77">
        <f>D41*'401k Calculator'!G$37+E41*'401k Calculator'!G$37</f>
        <v>191347.74974258227</v>
      </c>
      <c r="G41" s="78">
        <f t="shared" si="0"/>
        <v>2692625.524155423</v>
      </c>
      <c r="H41" s="27"/>
      <c r="I41" s="75">
        <f t="shared" si="6"/>
        <v>79</v>
      </c>
      <c r="J41" s="76">
        <f t="shared" si="9"/>
        <v>35</v>
      </c>
      <c r="K41" s="77">
        <f t="shared" si="7"/>
        <v>2031440.3373263697</v>
      </c>
      <c r="L41" s="77">
        <f>L40*(1+'401k Calculator'!F$21)</f>
        <v>12788.743225953222</v>
      </c>
      <c r="M41" s="77">
        <f>K41*'401k Calculator'!G$37+L41*'401k Calculator'!G$37/2</f>
        <v>155894.35523385997</v>
      </c>
      <c r="N41" s="78">
        <f t="shared" si="1"/>
        <v>2200123.435786183</v>
      </c>
      <c r="O41" s="56">
        <f t="shared" si="2"/>
        <v>492502.08836924005</v>
      </c>
      <c r="P41" s="88"/>
      <c r="Q41" s="88"/>
      <c r="R41" s="88"/>
      <c r="S41" s="88"/>
      <c r="T41" s="88"/>
    </row>
    <row r="42" spans="1:20" ht="12.75">
      <c r="A42" s="29">
        <f t="shared" si="3"/>
        <v>0</v>
      </c>
      <c r="B42" s="79">
        <f t="shared" si="4"/>
        <v>80</v>
      </c>
      <c r="C42" s="80">
        <f t="shared" si="8"/>
        <v>36</v>
      </c>
      <c r="D42" s="81">
        <f t="shared" si="5"/>
        <v>2692625.524155423</v>
      </c>
      <c r="E42" s="81">
        <f>E41*(1+'401k Calculator'!F$21)</f>
        <v>19950.439432487023</v>
      </c>
      <c r="F42" s="81">
        <f>D42*'401k Calculator'!G$37+E42*'401k Calculator'!G$37</f>
        <v>207512.06121447508</v>
      </c>
      <c r="G42" s="82">
        <f t="shared" si="0"/>
        <v>2920088.024802385</v>
      </c>
      <c r="H42" s="27"/>
      <c r="I42" s="79">
        <f t="shared" si="6"/>
        <v>80</v>
      </c>
      <c r="J42" s="80">
        <f t="shared" si="9"/>
        <v>36</v>
      </c>
      <c r="K42" s="81">
        <f t="shared" si="7"/>
        <v>2200123.435786183</v>
      </c>
      <c r="L42" s="81">
        <f>L41*(1+'401k Calculator'!F$21)</f>
        <v>13300.292954991352</v>
      </c>
      <c r="M42" s="81">
        <f>K42*'401k Calculator'!G$37+L42*'401k Calculator'!G$37/2</f>
        <v>168818.1790431714</v>
      </c>
      <c r="N42" s="82">
        <f t="shared" si="1"/>
        <v>2382241.907784346</v>
      </c>
      <c r="O42" s="56">
        <f t="shared" si="2"/>
        <v>537846.1170180389</v>
      </c>
      <c r="P42" s="88"/>
      <c r="Q42" s="88"/>
      <c r="R42" s="88"/>
      <c r="S42" s="88"/>
      <c r="T42" s="88"/>
    </row>
    <row r="43" spans="1:20" ht="12.75">
      <c r="A43" s="29">
        <f t="shared" si="3"/>
        <v>0</v>
      </c>
      <c r="B43" s="75">
        <f t="shared" si="4"/>
        <v>81</v>
      </c>
      <c r="C43" s="76">
        <f t="shared" si="8"/>
        <v>37</v>
      </c>
      <c r="D43" s="77">
        <f t="shared" si="5"/>
        <v>2920088.024802385</v>
      </c>
      <c r="E43" s="77">
        <f>E42*(1+'401k Calculator'!F$21)</f>
        <v>20748.457009786503</v>
      </c>
      <c r="F43" s="77">
        <f>D43*'401k Calculator'!G$37+E43*'401k Calculator'!G$37</f>
        <v>224973.99085863106</v>
      </c>
      <c r="G43" s="78">
        <f t="shared" si="0"/>
        <v>3165810.4726708024</v>
      </c>
      <c r="H43" s="27"/>
      <c r="I43" s="75">
        <f t="shared" si="6"/>
        <v>81</v>
      </c>
      <c r="J43" s="76">
        <f t="shared" si="9"/>
        <v>37</v>
      </c>
      <c r="K43" s="77">
        <f t="shared" si="7"/>
        <v>2382241.907784346</v>
      </c>
      <c r="L43" s="77">
        <f>L42*(1+'401k Calculator'!F$21)</f>
        <v>13832.304673191005</v>
      </c>
      <c r="M43" s="77">
        <f>K43*'401k Calculator'!G$37+L43*'401k Calculator'!G$37/2</f>
        <v>182770.591599252</v>
      </c>
      <c r="N43" s="78">
        <f t="shared" si="1"/>
        <v>2578844.8040567893</v>
      </c>
      <c r="O43" s="56">
        <f t="shared" si="2"/>
        <v>586965.6686140131</v>
      </c>
      <c r="P43" s="88"/>
      <c r="Q43" s="88"/>
      <c r="R43" s="88"/>
      <c r="S43" s="88"/>
      <c r="T43" s="88"/>
    </row>
    <row r="44" spans="1:20" ht="13.5" thickBot="1">
      <c r="A44" s="29">
        <f t="shared" si="3"/>
        <v>0</v>
      </c>
      <c r="B44" s="83">
        <f t="shared" si="4"/>
        <v>82</v>
      </c>
      <c r="C44" s="84">
        <f t="shared" si="8"/>
        <v>38</v>
      </c>
      <c r="D44" s="85">
        <f t="shared" si="5"/>
        <v>3165810.4726708024</v>
      </c>
      <c r="E44" s="85">
        <f>E43*(1+'401k Calculator'!F$21)</f>
        <v>21578.395290177963</v>
      </c>
      <c r="F44" s="85">
        <f>D44*'401k Calculator'!G$37+E44*'401k Calculator'!G$37</f>
        <v>243835.24839901496</v>
      </c>
      <c r="G44" s="86">
        <f t="shared" si="0"/>
        <v>3431224.116359995</v>
      </c>
      <c r="H44" s="27"/>
      <c r="I44" s="83">
        <f t="shared" si="6"/>
        <v>82</v>
      </c>
      <c r="J44" s="84">
        <f t="shared" si="9"/>
        <v>38</v>
      </c>
      <c r="K44" s="85">
        <f t="shared" si="7"/>
        <v>2578844.8040567893</v>
      </c>
      <c r="L44" s="85">
        <f>L43*(1+'401k Calculator'!F$21)</f>
        <v>14385.596860118647</v>
      </c>
      <c r="M44" s="85">
        <f>K44*'401k Calculator'!G$37+L44*'401k Calculator'!G$37/2</f>
        <v>197831.8765902439</v>
      </c>
      <c r="N44" s="86">
        <f t="shared" si="1"/>
        <v>2791062.277507152</v>
      </c>
      <c r="O44" s="56">
        <f t="shared" si="2"/>
        <v>640161.8388528433</v>
      </c>
      <c r="P44" s="88"/>
      <c r="Q44" s="88"/>
      <c r="R44" s="88"/>
      <c r="S44" s="88"/>
      <c r="T44" s="88"/>
    </row>
    <row r="45" spans="1:20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88"/>
      <c r="Q45" s="88"/>
      <c r="R45" s="88"/>
      <c r="S45" s="88"/>
      <c r="T45" s="88"/>
    </row>
    <row r="46" spans="1:20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88"/>
      <c r="Q46" s="88"/>
      <c r="R46" s="88"/>
      <c r="S46" s="88"/>
      <c r="T46" s="88"/>
    </row>
    <row r="47" spans="1:20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1:20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1:20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1:20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1:20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1:20" ht="12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ht="12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1:20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1:20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1:20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0" ht="12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0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0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20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1:20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1:20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1:20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1:20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1:20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</sheetData>
  <sheetProtection password="9C9F" sheet="1" objects="1" scenarios="1"/>
  <mergeCells count="1">
    <mergeCell ref="J2:L2"/>
  </mergeCells>
  <conditionalFormatting sqref="H7:H44">
    <cfRule type="expression" priority="1" dxfId="1" stopIfTrue="1">
      <formula>($B7=$F$10)</formula>
    </cfRule>
  </conditionalFormatting>
  <conditionalFormatting sqref="B7:F44 I7:M44">
    <cfRule type="expression" priority="2" dxfId="3" stopIfTrue="1">
      <formula>$B7&gt;$G$4</formula>
    </cfRule>
  </conditionalFormatting>
  <conditionalFormatting sqref="G7:G44 N7:N44">
    <cfRule type="expression" priority="3" dxfId="1" stopIfTrue="1">
      <formula>$B7=$G$4</formula>
    </cfRule>
    <cfRule type="expression" priority="4" dxfId="3" stopIfTrue="1">
      <formula>$B7&gt;$G$4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4"/>
  </sheetPr>
  <dimension ref="A1:K49"/>
  <sheetViews>
    <sheetView workbookViewId="0" topLeftCell="A1">
      <selection activeCell="E15" sqref="E15"/>
    </sheetView>
  </sheetViews>
  <sheetFormatPr defaultColWidth="9.140625" defaultRowHeight="12.75"/>
  <cols>
    <col min="1" max="1" width="9.140625" style="87" customWidth="1"/>
    <col min="2" max="2" width="10.00390625" style="87" customWidth="1"/>
    <col min="3" max="3" width="13.140625" style="87" customWidth="1"/>
    <col min="4" max="4" width="11.7109375" style="87" bestFit="1" customWidth="1"/>
    <col min="5" max="5" width="11.421875" style="87" customWidth="1"/>
    <col min="6" max="6" width="11.7109375" style="87" customWidth="1"/>
    <col min="7" max="7" width="14.00390625" style="87" bestFit="1" customWidth="1"/>
    <col min="8" max="8" width="11.28125" style="87" customWidth="1"/>
    <col min="9" max="9" width="13.7109375" style="87" customWidth="1"/>
    <col min="10" max="16384" width="9.140625" style="87" customWidth="1"/>
  </cols>
  <sheetData>
    <row r="1" spans="1:8" ht="12.75">
      <c r="A1" s="87">
        <f>'401k Calculator'!F14</f>
        <v>16</v>
      </c>
      <c r="B1" s="87" t="s">
        <v>42</v>
      </c>
      <c r="C1" s="107">
        <f>PMT(E4,A1,0,-(E1-D1),1)</f>
        <v>9507.654554697167</v>
      </c>
      <c r="D1" s="107">
        <f>F1*(1+E4)^A1</f>
        <v>323629.1460671246</v>
      </c>
      <c r="E1" s="108">
        <f>'401k Calculator'!F15</f>
        <v>625000</v>
      </c>
      <c r="F1" s="108">
        <f>'401k Calculator'!F22</f>
        <v>99500</v>
      </c>
      <c r="G1" s="107">
        <f>E1-D1</f>
        <v>301370.8539328754</v>
      </c>
      <c r="H1" s="109">
        <f>VLOOKUP(A1,Solver1,7,FALSE)</f>
        <v>386847.01078912866</v>
      </c>
    </row>
    <row r="2" spans="2:4" ht="12.75">
      <c r="B2" s="87" t="s">
        <v>43</v>
      </c>
      <c r="C2" s="110">
        <f>RATE(A1,-C1,0,H1,1)</f>
        <v>0.10299654184447334</v>
      </c>
      <c r="D2" s="108"/>
    </row>
    <row r="3" spans="2:3" ht="12.75">
      <c r="B3" s="87" t="s">
        <v>44</v>
      </c>
      <c r="C3" s="107">
        <f>-PMT(C2,A1,0,H1-G1,1)</f>
        <v>2100.773043055349</v>
      </c>
    </row>
    <row r="4" spans="2:6" ht="12.75">
      <c r="B4" s="87" t="s">
        <v>45</v>
      </c>
      <c r="C4" s="107">
        <f>C1-C3</f>
        <v>7406.881511641817</v>
      </c>
      <c r="E4" s="111">
        <f>'401k Calculator'!G37</f>
        <v>0.07649999999999998</v>
      </c>
      <c r="F4" s="111">
        <f>'401k Calculator'!F21</f>
        <v>0.04</v>
      </c>
    </row>
    <row r="5" spans="3:9" ht="27.75" customHeight="1">
      <c r="C5" s="112" t="s">
        <v>21</v>
      </c>
      <c r="D5" s="112" t="s">
        <v>21</v>
      </c>
      <c r="E5" s="112" t="s">
        <v>4</v>
      </c>
      <c r="F5" s="112" t="s">
        <v>41</v>
      </c>
      <c r="G5" s="112" t="s">
        <v>40</v>
      </c>
      <c r="H5" s="112"/>
      <c r="I5" s="112" t="s">
        <v>46</v>
      </c>
    </row>
    <row r="6" spans="2:9" ht="12.75">
      <c r="B6" s="87">
        <f>'401k Calculator'!F12</f>
        <v>45</v>
      </c>
      <c r="C6" s="87">
        <v>1</v>
      </c>
      <c r="D6" s="108">
        <f>F1</f>
        <v>99500</v>
      </c>
      <c r="E6" s="108">
        <f>C4</f>
        <v>7406.881511641817</v>
      </c>
      <c r="F6" s="113">
        <f>SUM(D6:E6)*E$4</f>
        <v>8178.376435640597</v>
      </c>
      <c r="G6" s="113">
        <f>SUM(D6:F6)</f>
        <v>115085.25794728241</v>
      </c>
      <c r="I6" s="109">
        <f>C1*(1+E$4)</f>
        <v>10234.9901281315</v>
      </c>
    </row>
    <row r="7" spans="2:9" ht="12.75">
      <c r="B7" s="87">
        <f>B6+1</f>
        <v>46</v>
      </c>
      <c r="C7" s="87">
        <v>2</v>
      </c>
      <c r="D7" s="109">
        <f>G6</f>
        <v>115085.25794728241</v>
      </c>
      <c r="E7" s="108">
        <f>E6*(1+F$4)</f>
        <v>7703.15677210749</v>
      </c>
      <c r="F7" s="113">
        <f>SUM(D7:E7)*E$4</f>
        <v>9393.313726033326</v>
      </c>
      <c r="G7" s="113">
        <f>SUM(D7:F7)</f>
        <v>132181.7284454232</v>
      </c>
      <c r="I7" s="109">
        <f>(C$1*(1+F$4)^C6+I6)*(1+E$4)</f>
        <v>21662.35660619032</v>
      </c>
    </row>
    <row r="8" spans="2:9" ht="12.75">
      <c r="B8" s="87">
        <f aca="true" t="shared" si="0" ref="B8:B49">B7+1</f>
        <v>47</v>
      </c>
      <c r="C8" s="87">
        <v>3</v>
      </c>
      <c r="D8" s="109">
        <f aca="true" t="shared" si="1" ref="D8:D49">G7</f>
        <v>132181.7284454232</v>
      </c>
      <c r="E8" s="108">
        <f aca="true" t="shared" si="2" ref="E8:E49">E7*(1+F$4)</f>
        <v>8011.283042991789</v>
      </c>
      <c r="F8" s="113">
        <f aca="true" t="shared" si="3" ref="F8:F49">SUM(D8:E8)*E$4</f>
        <v>10724.765378863745</v>
      </c>
      <c r="G8" s="113">
        <f aca="true" t="shared" si="4" ref="G8:G49">SUM(D8:F8)</f>
        <v>150917.77686727876</v>
      </c>
      <c r="I8" s="109">
        <f aca="true" t="shared" si="5" ref="I8:I49">(C$1*(1+F$4)^C7+I7)*(1+E$4)</f>
        <v>34389.69220915091</v>
      </c>
    </row>
    <row r="9" spans="2:9" ht="12.75">
      <c r="B9" s="87">
        <f t="shared" si="0"/>
        <v>48</v>
      </c>
      <c r="C9" s="87">
        <v>4</v>
      </c>
      <c r="D9" s="109">
        <f t="shared" si="1"/>
        <v>150917.77686727876</v>
      </c>
      <c r="E9" s="108">
        <f t="shared" si="2"/>
        <v>8331.734364711461</v>
      </c>
      <c r="F9" s="113">
        <f t="shared" si="3"/>
        <v>12182.587609247252</v>
      </c>
      <c r="G9" s="113">
        <f t="shared" si="4"/>
        <v>171432.0988412375</v>
      </c>
      <c r="I9" s="109">
        <f t="shared" si="5"/>
        <v>48533.47559864147</v>
      </c>
    </row>
    <row r="10" spans="2:9" ht="12.75">
      <c r="B10" s="87">
        <f t="shared" si="0"/>
        <v>49</v>
      </c>
      <c r="C10" s="87">
        <v>5</v>
      </c>
      <c r="D10" s="109">
        <f t="shared" si="1"/>
        <v>171432.0988412375</v>
      </c>
      <c r="E10" s="108">
        <f t="shared" si="2"/>
        <v>8665.00373929992</v>
      </c>
      <c r="F10" s="113">
        <f t="shared" si="3"/>
        <v>13777.428347411109</v>
      </c>
      <c r="G10" s="113">
        <f t="shared" si="4"/>
        <v>193874.5309279485</v>
      </c>
      <c r="I10" s="109">
        <f t="shared" si="5"/>
        <v>64219.77729484768</v>
      </c>
    </row>
    <row r="11" spans="2:9" ht="12.75">
      <c r="B11" s="87">
        <f t="shared" si="0"/>
        <v>50</v>
      </c>
      <c r="C11" s="87">
        <v>6</v>
      </c>
      <c r="D11" s="109">
        <f t="shared" si="1"/>
        <v>193874.5309279485</v>
      </c>
      <c r="E11" s="108">
        <f t="shared" si="2"/>
        <v>9011.603888871918</v>
      </c>
      <c r="F11" s="113">
        <f t="shared" si="3"/>
        <v>15520.789313486759</v>
      </c>
      <c r="G11" s="113">
        <f t="shared" si="4"/>
        <v>218406.92413030716</v>
      </c>
      <c r="I11" s="109">
        <f t="shared" si="5"/>
        <v>81585.02070333007</v>
      </c>
    </row>
    <row r="12" spans="2:9" ht="12.75">
      <c r="B12" s="87">
        <f t="shared" si="0"/>
        <v>51</v>
      </c>
      <c r="C12" s="87">
        <v>7</v>
      </c>
      <c r="D12" s="109">
        <f t="shared" si="1"/>
        <v>218406.92413030716</v>
      </c>
      <c r="E12" s="108">
        <f t="shared" si="2"/>
        <v>9372.068044426795</v>
      </c>
      <c r="F12" s="113">
        <f t="shared" si="3"/>
        <v>17425.092901367145</v>
      </c>
      <c r="G12" s="113">
        <f t="shared" si="4"/>
        <v>245204.0850761011</v>
      </c>
      <c r="I12" s="109">
        <f t="shared" si="5"/>
        <v>100776.80245037843</v>
      </c>
    </row>
    <row r="13" spans="2:9" ht="12.75">
      <c r="B13" s="87">
        <f t="shared" si="0"/>
        <v>52</v>
      </c>
      <c r="C13" s="87">
        <v>8</v>
      </c>
      <c r="D13" s="109">
        <f t="shared" si="1"/>
        <v>245204.0850761011</v>
      </c>
      <c r="E13" s="108">
        <f t="shared" si="2"/>
        <v>9746.950766203867</v>
      </c>
      <c r="F13" s="113">
        <f t="shared" si="3"/>
        <v>19503.754241936327</v>
      </c>
      <c r="G13" s="113">
        <f t="shared" si="4"/>
        <v>274454.7900842413</v>
      </c>
      <c r="I13" s="109">
        <f t="shared" si="5"/>
        <v>121954.77660760572</v>
      </c>
    </row>
    <row r="14" spans="2:9" ht="12.75">
      <c r="B14" s="87">
        <f t="shared" si="0"/>
        <v>53</v>
      </c>
      <c r="C14" s="87">
        <v>9</v>
      </c>
      <c r="D14" s="109">
        <f t="shared" si="1"/>
        <v>274454.7900842413</v>
      </c>
      <c r="E14" s="108">
        <f t="shared" si="2"/>
        <v>10136.828796852022</v>
      </c>
      <c r="F14" s="113">
        <f t="shared" si="3"/>
        <v>21771.258844403637</v>
      </c>
      <c r="G14" s="113">
        <f t="shared" si="4"/>
        <v>306362.877725497</v>
      </c>
      <c r="I14" s="109">
        <f t="shared" si="5"/>
        <v>145291.60773865186</v>
      </c>
    </row>
    <row r="15" spans="2:9" ht="12.75">
      <c r="B15" s="87">
        <f t="shared" si="0"/>
        <v>54</v>
      </c>
      <c r="C15" s="87">
        <v>10</v>
      </c>
      <c r="D15" s="109">
        <f t="shared" si="1"/>
        <v>306362.877725497</v>
      </c>
      <c r="E15" s="108">
        <f t="shared" si="2"/>
        <v>10542.301948726103</v>
      </c>
      <c r="F15" s="113">
        <f t="shared" si="3"/>
        <v>24243.246245078066</v>
      </c>
      <c r="G15" s="113">
        <f t="shared" si="4"/>
        <v>341148.42591930117</v>
      </c>
      <c r="I15" s="109">
        <f t="shared" si="5"/>
        <v>170973.99808004557</v>
      </c>
    </row>
    <row r="16" spans="2:9" ht="12.75">
      <c r="B16" s="87">
        <f t="shared" si="0"/>
        <v>55</v>
      </c>
      <c r="C16" s="87">
        <v>11</v>
      </c>
      <c r="D16" s="109">
        <f t="shared" si="1"/>
        <v>341148.42591930117</v>
      </c>
      <c r="E16" s="108">
        <f t="shared" si="2"/>
        <v>10963.994026675147</v>
      </c>
      <c r="F16" s="113">
        <f t="shared" si="3"/>
        <v>26936.600125867182</v>
      </c>
      <c r="G16" s="113">
        <f t="shared" si="4"/>
        <v>379049.02007184346</v>
      </c>
      <c r="I16" s="109">
        <f t="shared" si="5"/>
        <v>199203.7945765314</v>
      </c>
    </row>
    <row r="17" spans="2:9" ht="12.75">
      <c r="B17" s="87">
        <f t="shared" si="0"/>
        <v>56</v>
      </c>
      <c r="C17" s="87">
        <v>12</v>
      </c>
      <c r="D17" s="109">
        <f t="shared" si="1"/>
        <v>379049.02007184346</v>
      </c>
      <c r="E17" s="108">
        <f t="shared" si="2"/>
        <v>11402.553787742154</v>
      </c>
      <c r="F17" s="113">
        <f t="shared" si="3"/>
        <v>29869.545400258296</v>
      </c>
      <c r="G17" s="113">
        <f t="shared" si="4"/>
        <v>420321.1192598439</v>
      </c>
      <c r="I17" s="109">
        <f t="shared" si="5"/>
        <v>230199.18193073286</v>
      </c>
    </row>
    <row r="18" spans="2:9" ht="12.75">
      <c r="B18" s="87">
        <f t="shared" si="0"/>
        <v>57</v>
      </c>
      <c r="C18" s="87">
        <v>13</v>
      </c>
      <c r="D18" s="109">
        <f t="shared" si="1"/>
        <v>420321.1192598439</v>
      </c>
      <c r="E18" s="108">
        <f t="shared" si="2"/>
        <v>11858.655939251841</v>
      </c>
      <c r="F18" s="113">
        <f t="shared" si="3"/>
        <v>33061.752802730814</v>
      </c>
      <c r="G18" s="113">
        <f t="shared" si="4"/>
        <v>465241.52800182655</v>
      </c>
      <c r="I18" s="109">
        <f t="shared" si="5"/>
        <v>264195.9683002946</v>
      </c>
    </row>
    <row r="19" spans="2:9" ht="12.75">
      <c r="B19" s="87">
        <f t="shared" si="0"/>
        <v>58</v>
      </c>
      <c r="C19" s="87">
        <v>14</v>
      </c>
      <c r="D19" s="109">
        <f t="shared" si="1"/>
        <v>465241.52800182655</v>
      </c>
      <c r="E19" s="108">
        <f t="shared" si="2"/>
        <v>12333.002176821916</v>
      </c>
      <c r="F19" s="113">
        <f t="shared" si="3"/>
        <v>36534.4515586666</v>
      </c>
      <c r="G19" s="113">
        <f t="shared" si="4"/>
        <v>514108.9817373151</v>
      </c>
      <c r="I19" s="109">
        <f t="shared" si="5"/>
        <v>301448.9707852023</v>
      </c>
    </row>
    <row r="20" spans="2:9" ht="12.75">
      <c r="B20" s="87">
        <f t="shared" si="0"/>
        <v>59</v>
      </c>
      <c r="C20" s="87">
        <v>15</v>
      </c>
      <c r="D20" s="109">
        <f t="shared" si="1"/>
        <v>514108.9817373151</v>
      </c>
      <c r="E20" s="108">
        <f t="shared" si="2"/>
        <v>12826.322263894794</v>
      </c>
      <c r="F20" s="113">
        <f t="shared" si="3"/>
        <v>40310.55075609255</v>
      </c>
      <c r="G20" s="113">
        <f t="shared" si="4"/>
        <v>567245.8547573024</v>
      </c>
      <c r="I20" s="109">
        <f t="shared" si="5"/>
        <v>342233.50839660276</v>
      </c>
    </row>
    <row r="21" spans="2:9" ht="12.75">
      <c r="B21" s="87">
        <f t="shared" si="0"/>
        <v>60</v>
      </c>
      <c r="C21" s="87">
        <v>16</v>
      </c>
      <c r="D21" s="109">
        <f t="shared" si="1"/>
        <v>567245.8547573024</v>
      </c>
      <c r="E21" s="108">
        <f t="shared" si="2"/>
        <v>13339.375154450587</v>
      </c>
      <c r="F21" s="113">
        <f t="shared" si="3"/>
        <v>44414.7700882491</v>
      </c>
      <c r="G21" s="113">
        <f t="shared" si="4"/>
        <v>625000.0000000021</v>
      </c>
      <c r="I21" s="109">
        <f t="shared" si="5"/>
        <v>386847.01078912866</v>
      </c>
    </row>
    <row r="22" spans="2:9" ht="12.75">
      <c r="B22" s="87">
        <f t="shared" si="0"/>
        <v>61</v>
      </c>
      <c r="C22" s="87">
        <v>17</v>
      </c>
      <c r="D22" s="109">
        <f t="shared" si="1"/>
        <v>625000.0000000021</v>
      </c>
      <c r="E22" s="108">
        <f t="shared" si="2"/>
        <v>13872.95016062861</v>
      </c>
      <c r="F22" s="113">
        <f t="shared" si="3"/>
        <v>48873.78068728824</v>
      </c>
      <c r="G22" s="113">
        <f t="shared" si="4"/>
        <v>687746.730847919</v>
      </c>
      <c r="I22" s="109">
        <f t="shared" si="5"/>
        <v>435610.7516746903</v>
      </c>
    </row>
    <row r="23" spans="2:9" ht="12.75">
      <c r="B23" s="87">
        <f t="shared" si="0"/>
        <v>62</v>
      </c>
      <c r="C23" s="87">
        <v>18</v>
      </c>
      <c r="D23" s="109">
        <f t="shared" si="1"/>
        <v>687746.730847919</v>
      </c>
      <c r="E23" s="108">
        <f t="shared" si="2"/>
        <v>14427.868167053755</v>
      </c>
      <c r="F23" s="113">
        <f t="shared" si="3"/>
        <v>53716.35682464541</v>
      </c>
      <c r="G23" s="113">
        <f t="shared" si="4"/>
        <v>755890.9558396182</v>
      </c>
      <c r="I23" s="109">
        <f t="shared" si="5"/>
        <v>488871.7165204051</v>
      </c>
    </row>
    <row r="24" spans="2:9" ht="12.75">
      <c r="B24" s="87">
        <f t="shared" si="0"/>
        <v>63</v>
      </c>
      <c r="C24" s="87">
        <v>19</v>
      </c>
      <c r="D24" s="109">
        <f t="shared" si="1"/>
        <v>755890.9558396182</v>
      </c>
      <c r="E24" s="108">
        <f t="shared" si="2"/>
        <v>15004.982893735905</v>
      </c>
      <c r="F24" s="113">
        <f t="shared" si="3"/>
        <v>58973.53931310157</v>
      </c>
      <c r="G24" s="113">
        <f t="shared" si="4"/>
        <v>829869.4780464557</v>
      </c>
      <c r="I24" s="109">
        <f t="shared" si="5"/>
        <v>547004.6148705211</v>
      </c>
    </row>
    <row r="25" spans="2:9" ht="12.75">
      <c r="B25" s="87">
        <f t="shared" si="0"/>
        <v>64</v>
      </c>
      <c r="C25" s="87">
        <v>20</v>
      </c>
      <c r="D25" s="109">
        <f t="shared" si="1"/>
        <v>829869.4780464557</v>
      </c>
      <c r="E25" s="108">
        <f t="shared" si="2"/>
        <v>15605.182209485341</v>
      </c>
      <c r="F25" s="113">
        <f t="shared" si="3"/>
        <v>64678.81150957947</v>
      </c>
      <c r="G25" s="113">
        <f t="shared" si="4"/>
        <v>910153.4717655204</v>
      </c>
      <c r="I25" s="109">
        <f t="shared" si="5"/>
        <v>610414.0484258733</v>
      </c>
    </row>
    <row r="26" spans="2:11" ht="12.75">
      <c r="B26" s="87">
        <f t="shared" si="0"/>
        <v>65</v>
      </c>
      <c r="C26" s="87">
        <v>21</v>
      </c>
      <c r="D26" s="109">
        <f t="shared" si="1"/>
        <v>910153.4717655204</v>
      </c>
      <c r="E26" s="108">
        <f t="shared" si="2"/>
        <v>16229.389497864755</v>
      </c>
      <c r="F26" s="113">
        <f t="shared" si="3"/>
        <v>70868.28888664895</v>
      </c>
      <c r="G26" s="113">
        <f t="shared" si="4"/>
        <v>997251.1501500341</v>
      </c>
      <c r="I26" s="109">
        <f t="shared" si="5"/>
        <v>679536.8468689201</v>
      </c>
      <c r="K26" s="109"/>
    </row>
    <row r="27" spans="2:9" ht="12.75">
      <c r="B27" s="87">
        <f t="shared" si="0"/>
        <v>66</v>
      </c>
      <c r="C27" s="87">
        <v>22</v>
      </c>
      <c r="D27" s="109">
        <f t="shared" si="1"/>
        <v>997251.1501500341</v>
      </c>
      <c r="E27" s="108">
        <f t="shared" si="2"/>
        <v>16878.565077779345</v>
      </c>
      <c r="F27" s="113">
        <f t="shared" si="3"/>
        <v>77580.92321492771</v>
      </c>
      <c r="G27" s="113">
        <f t="shared" si="4"/>
        <v>1091710.6384427412</v>
      </c>
      <c r="I27" s="109">
        <f t="shared" si="5"/>
        <v>754844.5843423988</v>
      </c>
    </row>
    <row r="28" spans="2:9" ht="12.75">
      <c r="B28" s="87">
        <f t="shared" si="0"/>
        <v>67</v>
      </c>
      <c r="C28" s="87">
        <v>23</v>
      </c>
      <c r="D28" s="109">
        <f t="shared" si="1"/>
        <v>1091710.6384427412</v>
      </c>
      <c r="E28" s="108">
        <f t="shared" si="2"/>
        <v>17553.70768089052</v>
      </c>
      <c r="F28" s="113">
        <f t="shared" si="3"/>
        <v>84858.72247845781</v>
      </c>
      <c r="G28" s="113">
        <f t="shared" si="4"/>
        <v>1194123.0686020895</v>
      </c>
      <c r="I28" s="109">
        <f t="shared" si="5"/>
        <v>836846.2904801188</v>
      </c>
    </row>
    <row r="29" spans="2:9" ht="12.75">
      <c r="B29" s="87">
        <f t="shared" si="0"/>
        <v>68</v>
      </c>
      <c r="C29" s="87">
        <v>24</v>
      </c>
      <c r="D29" s="109">
        <f t="shared" si="1"/>
        <v>1194123.0686020895</v>
      </c>
      <c r="E29" s="108">
        <f t="shared" si="2"/>
        <v>18255.85598812614</v>
      </c>
      <c r="F29" s="113">
        <f t="shared" si="3"/>
        <v>92746.98773115149</v>
      </c>
      <c r="G29" s="113">
        <f t="shared" si="4"/>
        <v>1305125.9123213673</v>
      </c>
      <c r="I29" s="109">
        <f t="shared" si="5"/>
        <v>926091.3709547955</v>
      </c>
    </row>
    <row r="30" spans="2:9" ht="12.75">
      <c r="B30" s="87">
        <f t="shared" si="0"/>
        <v>69</v>
      </c>
      <c r="C30" s="87">
        <v>25</v>
      </c>
      <c r="D30" s="109">
        <f t="shared" si="1"/>
        <v>1305125.9123213673</v>
      </c>
      <c r="E30" s="108">
        <f t="shared" si="2"/>
        <v>18986.090227651184</v>
      </c>
      <c r="F30" s="113">
        <f t="shared" si="3"/>
        <v>101294.5681949999</v>
      </c>
      <c r="G30" s="113">
        <f t="shared" si="4"/>
        <v>1425406.5707440183</v>
      </c>
      <c r="I30" s="109">
        <f t="shared" si="5"/>
        <v>1023172.7536559029</v>
      </c>
    </row>
    <row r="31" spans="2:9" ht="12.75">
      <c r="B31" s="87">
        <f t="shared" si="0"/>
        <v>70</v>
      </c>
      <c r="C31" s="87">
        <v>26</v>
      </c>
      <c r="D31" s="109">
        <f t="shared" si="1"/>
        <v>1425406.5707440183</v>
      </c>
      <c r="E31" s="108">
        <f t="shared" si="2"/>
        <v>19745.533836757233</v>
      </c>
      <c r="F31" s="113">
        <f t="shared" si="3"/>
        <v>110554.13600042931</v>
      </c>
      <c r="G31" s="113">
        <f t="shared" si="4"/>
        <v>1555706.2405812049</v>
      </c>
      <c r="I31" s="109">
        <f t="shared" si="5"/>
        <v>1128730.2778465676</v>
      </c>
    </row>
    <row r="32" spans="2:9" ht="12.75">
      <c r="B32" s="87">
        <f t="shared" si="0"/>
        <v>71</v>
      </c>
      <c r="C32" s="87">
        <v>27</v>
      </c>
      <c r="D32" s="109">
        <f t="shared" si="1"/>
        <v>1555706.2405812049</v>
      </c>
      <c r="E32" s="108">
        <f t="shared" si="2"/>
        <v>20535.355190227525</v>
      </c>
      <c r="F32" s="113">
        <f t="shared" si="3"/>
        <v>120582.48207651456</v>
      </c>
      <c r="G32" s="113">
        <f t="shared" si="4"/>
        <v>1696824.077847947</v>
      </c>
      <c r="I32" s="109">
        <f t="shared" si="5"/>
        <v>1243454.3449792576</v>
      </c>
    </row>
    <row r="33" spans="2:9" ht="12.75">
      <c r="B33" s="87">
        <f t="shared" si="0"/>
        <v>72</v>
      </c>
      <c r="C33" s="87">
        <v>28</v>
      </c>
      <c r="D33" s="109">
        <f t="shared" si="1"/>
        <v>1696824.077847947</v>
      </c>
      <c r="E33" s="108">
        <f t="shared" si="2"/>
        <v>21356.769397836626</v>
      </c>
      <c r="F33" s="113">
        <f t="shared" si="3"/>
        <v>131440.83481430242</v>
      </c>
      <c r="G33" s="113">
        <f t="shared" si="4"/>
        <v>1849621.682060086</v>
      </c>
      <c r="I33" s="109">
        <f t="shared" si="5"/>
        <v>1368089.8512826953</v>
      </c>
    </row>
    <row r="34" spans="2:9" ht="12.75">
      <c r="B34" s="87">
        <f t="shared" si="0"/>
        <v>73</v>
      </c>
      <c r="C34" s="87">
        <v>29</v>
      </c>
      <c r="D34" s="109">
        <f t="shared" si="1"/>
        <v>1849621.682060086</v>
      </c>
      <c r="E34" s="108">
        <f t="shared" si="2"/>
        <v>22211.04017375009</v>
      </c>
      <c r="F34" s="113">
        <f t="shared" si="3"/>
        <v>143195.20325088844</v>
      </c>
      <c r="G34" s="113">
        <f t="shared" si="4"/>
        <v>2015027.9254847246</v>
      </c>
      <c r="I34" s="109">
        <f t="shared" si="5"/>
        <v>1503440.4237748473</v>
      </c>
    </row>
    <row r="35" spans="2:9" ht="12.75">
      <c r="B35" s="87">
        <f t="shared" si="0"/>
        <v>74</v>
      </c>
      <c r="C35" s="87">
        <v>30</v>
      </c>
      <c r="D35" s="109">
        <f t="shared" si="1"/>
        <v>2015027.9254847246</v>
      </c>
      <c r="E35" s="108">
        <f t="shared" si="2"/>
        <v>23099.481780700095</v>
      </c>
      <c r="F35" s="113">
        <f t="shared" si="3"/>
        <v>155916.74665580495</v>
      </c>
      <c r="G35" s="113">
        <f t="shared" si="4"/>
        <v>2194044.1539212298</v>
      </c>
      <c r="I35" s="109">
        <f t="shared" si="5"/>
        <v>1650372.9830174097</v>
      </c>
    </row>
    <row r="36" spans="2:9" ht="12.75">
      <c r="B36" s="87">
        <f t="shared" si="0"/>
        <v>75</v>
      </c>
      <c r="C36" s="87">
        <v>31</v>
      </c>
      <c r="D36" s="109">
        <f t="shared" si="1"/>
        <v>2194044.1539212298</v>
      </c>
      <c r="E36" s="108">
        <f t="shared" si="2"/>
        <v>24023.461051928098</v>
      </c>
      <c r="F36" s="113">
        <f t="shared" si="3"/>
        <v>169682.17254544652</v>
      </c>
      <c r="G36" s="113">
        <f t="shared" si="4"/>
        <v>2387749.787518604</v>
      </c>
      <c r="I36" s="109">
        <f t="shared" si="5"/>
        <v>1809822.6577149797</v>
      </c>
    </row>
    <row r="37" spans="2:9" ht="12.75">
      <c r="B37" s="87">
        <f t="shared" si="0"/>
        <v>76</v>
      </c>
      <c r="C37" s="87">
        <v>32</v>
      </c>
      <c r="D37" s="109">
        <f t="shared" si="1"/>
        <v>2387749.787518604</v>
      </c>
      <c r="E37" s="108">
        <f t="shared" si="2"/>
        <v>24984.39949400522</v>
      </c>
      <c r="F37" s="113">
        <f t="shared" si="3"/>
        <v>184574.1653064646</v>
      </c>
      <c r="G37" s="113">
        <f t="shared" si="4"/>
        <v>2597308.3523190743</v>
      </c>
      <c r="I37" s="109">
        <f t="shared" si="5"/>
        <v>1982798.0781867835</v>
      </c>
    </row>
    <row r="38" spans="2:9" ht="12.75">
      <c r="B38" s="87">
        <f t="shared" si="0"/>
        <v>77</v>
      </c>
      <c r="C38" s="87">
        <v>33</v>
      </c>
      <c r="D38" s="109">
        <f t="shared" si="1"/>
        <v>2597308.3523190743</v>
      </c>
      <c r="E38" s="108">
        <f t="shared" si="2"/>
        <v>25983.775473765432</v>
      </c>
      <c r="F38" s="113">
        <f t="shared" si="3"/>
        <v>200681.84777615222</v>
      </c>
      <c r="G38" s="113">
        <f t="shared" si="4"/>
        <v>2823973.975568992</v>
      </c>
      <c r="I38" s="109">
        <f t="shared" si="5"/>
        <v>2170387.0778109445</v>
      </c>
    </row>
    <row r="39" spans="2:9" ht="12.75">
      <c r="B39" s="87">
        <f t="shared" si="0"/>
        <v>78</v>
      </c>
      <c r="C39" s="87">
        <v>34</v>
      </c>
      <c r="D39" s="109">
        <f t="shared" si="1"/>
        <v>2823973.975568992</v>
      </c>
      <c r="E39" s="108">
        <f t="shared" si="2"/>
        <v>27023.126492716052</v>
      </c>
      <c r="F39" s="113">
        <f t="shared" si="3"/>
        <v>218101.2783077206</v>
      </c>
      <c r="G39" s="113">
        <f t="shared" si="4"/>
        <v>3069098.3803694285</v>
      </c>
      <c r="I39" s="109">
        <f t="shared" si="5"/>
        <v>2373762.833772069</v>
      </c>
    </row>
    <row r="40" spans="2:9" ht="12.75">
      <c r="B40" s="87">
        <f t="shared" si="0"/>
        <v>79</v>
      </c>
      <c r="C40" s="87">
        <v>35</v>
      </c>
      <c r="D40" s="109">
        <f t="shared" si="1"/>
        <v>3069098.3803694285</v>
      </c>
      <c r="E40" s="108">
        <f t="shared" si="2"/>
        <v>28104.051552424695</v>
      </c>
      <c r="F40" s="113">
        <f t="shared" si="3"/>
        <v>236935.98604202172</v>
      </c>
      <c r="G40" s="113">
        <f t="shared" si="4"/>
        <v>3334138.417963875</v>
      </c>
      <c r="I40" s="109">
        <f t="shared" si="5"/>
        <v>2594190.4808445624</v>
      </c>
    </row>
    <row r="41" spans="2:9" ht="12.75">
      <c r="B41" s="87">
        <f t="shared" si="0"/>
        <v>80</v>
      </c>
      <c r="C41" s="87">
        <v>36</v>
      </c>
      <c r="D41" s="109">
        <f t="shared" si="1"/>
        <v>3334138.417963875</v>
      </c>
      <c r="E41" s="108">
        <f t="shared" si="2"/>
        <v>29228.213614521683</v>
      </c>
      <c r="F41" s="113">
        <f t="shared" si="3"/>
        <v>257297.54731574727</v>
      </c>
      <c r="G41" s="113">
        <f t="shared" si="4"/>
        <v>3620664.178894144</v>
      </c>
      <c r="I41" s="109">
        <f t="shared" si="5"/>
        <v>2833034.2345296587</v>
      </c>
    </row>
    <row r="42" spans="2:9" ht="12.75">
      <c r="B42" s="87">
        <f t="shared" si="0"/>
        <v>81</v>
      </c>
      <c r="C42" s="87">
        <v>37</v>
      </c>
      <c r="D42" s="109">
        <f t="shared" si="1"/>
        <v>3620664.178894144</v>
      </c>
      <c r="E42" s="108">
        <f t="shared" si="2"/>
        <v>30397.34215910255</v>
      </c>
      <c r="F42" s="113">
        <f t="shared" si="3"/>
        <v>279306.2063605733</v>
      </c>
      <c r="G42" s="113">
        <f t="shared" si="4"/>
        <v>3930367.72741382</v>
      </c>
      <c r="I42" s="109">
        <f t="shared" si="5"/>
        <v>3091765.062647685</v>
      </c>
    </row>
    <row r="43" spans="2:9" ht="12.75">
      <c r="B43" s="87">
        <f t="shared" si="0"/>
        <v>82</v>
      </c>
      <c r="C43" s="87">
        <v>38</v>
      </c>
      <c r="D43" s="109">
        <f t="shared" si="1"/>
        <v>3930367.72741382</v>
      </c>
      <c r="E43" s="108">
        <f t="shared" si="2"/>
        <v>31613.235845466654</v>
      </c>
      <c r="F43" s="113">
        <f t="shared" si="3"/>
        <v>303091.54368933535</v>
      </c>
      <c r="G43" s="113">
        <f t="shared" si="4"/>
        <v>4265072.506948622</v>
      </c>
      <c r="I43" s="109">
        <f t="shared" si="5"/>
        <v>3371968.9474838004</v>
      </c>
    </row>
    <row r="44" spans="2:9" ht="12.75">
      <c r="B44" s="87">
        <f t="shared" si="0"/>
        <v>83</v>
      </c>
      <c r="C44" s="87">
        <v>39</v>
      </c>
      <c r="D44" s="109">
        <f t="shared" si="1"/>
        <v>4265072.506948622</v>
      </c>
      <c r="E44" s="108">
        <f t="shared" si="2"/>
        <v>32877.76527928532</v>
      </c>
      <c r="F44" s="113">
        <f t="shared" si="3"/>
        <v>328793.1958254349</v>
      </c>
      <c r="G44" s="113">
        <f t="shared" si="4"/>
        <v>4626743.468053343</v>
      </c>
      <c r="I44" s="109">
        <f t="shared" si="5"/>
        <v>3675355.7838116214</v>
      </c>
    </row>
    <row r="45" spans="2:9" ht="12.75">
      <c r="B45" s="87">
        <f t="shared" si="0"/>
        <v>84</v>
      </c>
      <c r="C45" s="87">
        <v>40</v>
      </c>
      <c r="D45" s="109">
        <f t="shared" si="1"/>
        <v>4626743.468053343</v>
      </c>
      <c r="E45" s="108">
        <f t="shared" si="2"/>
        <v>34192.87589045673</v>
      </c>
      <c r="F45" s="113">
        <f t="shared" si="3"/>
        <v>356561.63031170063</v>
      </c>
      <c r="G45" s="113">
        <f t="shared" si="4"/>
        <v>5017497.9742555</v>
      </c>
      <c r="I45" s="109">
        <f t="shared" si="5"/>
        <v>4003768.961592333</v>
      </c>
    </row>
    <row r="46" spans="2:9" ht="12.75">
      <c r="B46" s="87">
        <f t="shared" si="0"/>
        <v>85</v>
      </c>
      <c r="C46" s="87">
        <v>41</v>
      </c>
      <c r="D46" s="109">
        <f t="shared" si="1"/>
        <v>5017497.9742555</v>
      </c>
      <c r="E46" s="108">
        <f t="shared" si="2"/>
        <v>35560.590926075</v>
      </c>
      <c r="F46" s="113">
        <f t="shared" si="3"/>
        <v>386558.9802363905</v>
      </c>
      <c r="G46" s="113">
        <f t="shared" si="4"/>
        <v>5439617.545417966</v>
      </c>
      <c r="I46" s="109">
        <f t="shared" si="5"/>
        <v>4359195.685886034</v>
      </c>
    </row>
    <row r="47" spans="2:9" ht="12.75">
      <c r="B47" s="87">
        <f t="shared" si="0"/>
        <v>86</v>
      </c>
      <c r="C47" s="87">
        <v>42</v>
      </c>
      <c r="D47" s="109">
        <f t="shared" si="1"/>
        <v>5439617.545417966</v>
      </c>
      <c r="E47" s="108">
        <f t="shared" si="2"/>
        <v>36983.014563118</v>
      </c>
      <c r="F47" s="113">
        <f t="shared" si="3"/>
        <v>418959.9428385529</v>
      </c>
      <c r="G47" s="113">
        <f t="shared" si="4"/>
        <v>5895560.502819637</v>
      </c>
      <c r="I47" s="109">
        <f t="shared" si="5"/>
        <v>4743778.090537478</v>
      </c>
    </row>
    <row r="48" spans="2:9" ht="12.75">
      <c r="B48" s="87">
        <f t="shared" si="0"/>
        <v>87</v>
      </c>
      <c r="C48" s="87">
        <v>43</v>
      </c>
      <c r="D48" s="109">
        <f t="shared" si="1"/>
        <v>5895560.502819637</v>
      </c>
      <c r="E48" s="108">
        <f t="shared" si="2"/>
        <v>38462.33514564272</v>
      </c>
      <c r="F48" s="113">
        <f t="shared" si="3"/>
        <v>453952.74710434384</v>
      </c>
      <c r="G48" s="113">
        <f t="shared" si="4"/>
        <v>6387975.585069624</v>
      </c>
      <c r="I48" s="109">
        <f t="shared" si="5"/>
        <v>5159825.206532004</v>
      </c>
    </row>
    <row r="49" spans="2:9" ht="12.75">
      <c r="B49" s="87">
        <f t="shared" si="0"/>
        <v>88</v>
      </c>
      <c r="C49" s="87">
        <v>44</v>
      </c>
      <c r="D49" s="109">
        <f t="shared" si="1"/>
        <v>6387975.585069624</v>
      </c>
      <c r="E49" s="108">
        <f t="shared" si="2"/>
        <v>40000.82855146843</v>
      </c>
      <c r="F49" s="113">
        <f t="shared" si="3"/>
        <v>491740.19564201345</v>
      </c>
      <c r="G49" s="113">
        <f t="shared" si="4"/>
        <v>6919716.609263105</v>
      </c>
      <c r="I49" s="109">
        <f t="shared" si="5"/>
        <v>5609825.850582848</v>
      </c>
    </row>
  </sheetData>
  <sheetProtection password="9C9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Simpleplanning.com</dc:creator>
  <cp:keywords/>
  <dc:description/>
  <cp:lastModifiedBy>Simpleplanning.com</cp:lastModifiedBy>
  <dcterms:created xsi:type="dcterms:W3CDTF">2004-05-08T02:37:56Z</dcterms:created>
  <dcterms:modified xsi:type="dcterms:W3CDTF">2004-08-07T15:53:54Z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